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57" yWindow="271" windowWidth="18732" windowHeight="11766" activeTab="3"/>
  </bookViews>
  <sheets>
    <sheet name="Pokyny pro vyplnění" sheetId="11" r:id="rId1"/>
    <sheet name="Stavba" sheetId="1" r:id="rId2"/>
    <sheet name="VzorPolozky" sheetId="10" state="hidden" r:id="rId3"/>
    <sheet name="1 SO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SO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SO 1 Pol'!$A$1:$W$78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G41" i="1"/>
  <c r="F41" i="1"/>
  <c r="G40" i="1"/>
  <c r="F40" i="1"/>
  <c r="G39" i="1"/>
  <c r="F39" i="1"/>
  <c r="G68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I12" i="12"/>
  <c r="K12" i="12"/>
  <c r="M12" i="12"/>
  <c r="O12" i="12"/>
  <c r="Q12" i="12"/>
  <c r="V12" i="12"/>
  <c r="G15" i="12"/>
  <c r="G14" i="12" s="1"/>
  <c r="I15" i="12"/>
  <c r="I14" i="12" s="1"/>
  <c r="K15" i="12"/>
  <c r="M15" i="12"/>
  <c r="O15" i="12"/>
  <c r="O14" i="12" s="1"/>
  <c r="Q15" i="12"/>
  <c r="Q14" i="12" s="1"/>
  <c r="V15" i="12"/>
  <c r="G16" i="12"/>
  <c r="M16" i="12" s="1"/>
  <c r="I16" i="12"/>
  <c r="K16" i="12"/>
  <c r="O16" i="12"/>
  <c r="Q16" i="12"/>
  <c r="V16" i="12"/>
  <c r="G17" i="12"/>
  <c r="I17" i="12"/>
  <c r="K17" i="12"/>
  <c r="M17" i="12"/>
  <c r="O17" i="12"/>
  <c r="Q17" i="12"/>
  <c r="V17" i="12"/>
  <c r="G18" i="12"/>
  <c r="I18" i="12"/>
  <c r="K18" i="12"/>
  <c r="K14" i="12" s="1"/>
  <c r="M18" i="12"/>
  <c r="O18" i="12"/>
  <c r="Q18" i="12"/>
  <c r="V18" i="12"/>
  <c r="V14" i="12" s="1"/>
  <c r="G19" i="12"/>
  <c r="I19" i="12"/>
  <c r="K19" i="12"/>
  <c r="M19" i="12"/>
  <c r="O19" i="12"/>
  <c r="Q19" i="12"/>
  <c r="V19" i="12"/>
  <c r="G21" i="12"/>
  <c r="M21" i="12" s="1"/>
  <c r="I21" i="12"/>
  <c r="K21" i="12"/>
  <c r="O21" i="12"/>
  <c r="Q21" i="12"/>
  <c r="V21" i="12"/>
  <c r="G23" i="12"/>
  <c r="I23" i="12"/>
  <c r="K23" i="12"/>
  <c r="M23" i="12"/>
  <c r="O23" i="12"/>
  <c r="Q23" i="12"/>
  <c r="V23" i="12"/>
  <c r="G24" i="12"/>
  <c r="I24" i="12"/>
  <c r="K24" i="12"/>
  <c r="M24" i="12"/>
  <c r="O24" i="12"/>
  <c r="Q24" i="12"/>
  <c r="V24" i="12"/>
  <c r="G25" i="12"/>
  <c r="I25" i="12"/>
  <c r="K25" i="12"/>
  <c r="M25" i="12"/>
  <c r="O25" i="12"/>
  <c r="Q25" i="12"/>
  <c r="V25" i="12"/>
  <c r="G26" i="12"/>
  <c r="M26" i="12" s="1"/>
  <c r="I26" i="12"/>
  <c r="K26" i="12"/>
  <c r="O26" i="12"/>
  <c r="Q26" i="12"/>
  <c r="V26" i="12"/>
  <c r="G28" i="12"/>
  <c r="G27" i="12" s="1"/>
  <c r="I28" i="12"/>
  <c r="K28" i="12"/>
  <c r="K27" i="12" s="1"/>
  <c r="M28" i="12"/>
  <c r="O28" i="12"/>
  <c r="O27" i="12" s="1"/>
  <c r="Q28" i="12"/>
  <c r="V28" i="12"/>
  <c r="V27" i="12" s="1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Q31" i="12"/>
  <c r="V31" i="12"/>
  <c r="G32" i="12"/>
  <c r="I32" i="12"/>
  <c r="I27" i="12" s="1"/>
  <c r="K32" i="12"/>
  <c r="M32" i="12"/>
  <c r="O32" i="12"/>
  <c r="Q32" i="12"/>
  <c r="Q27" i="12" s="1"/>
  <c r="V32" i="12"/>
  <c r="G34" i="12"/>
  <c r="I34" i="12"/>
  <c r="K34" i="12"/>
  <c r="M34" i="12"/>
  <c r="O34" i="12"/>
  <c r="Q34" i="12"/>
  <c r="V34" i="12"/>
  <c r="G38" i="12"/>
  <c r="I38" i="12"/>
  <c r="K38" i="12"/>
  <c r="M38" i="12"/>
  <c r="O38" i="12"/>
  <c r="Q38" i="12"/>
  <c r="V38" i="12"/>
  <c r="G39" i="12"/>
  <c r="M39" i="12" s="1"/>
  <c r="I39" i="12"/>
  <c r="K39" i="12"/>
  <c r="O39" i="12"/>
  <c r="Q39" i="12"/>
  <c r="V39" i="12"/>
  <c r="G41" i="12"/>
  <c r="I41" i="12"/>
  <c r="K41" i="12"/>
  <c r="M41" i="12"/>
  <c r="O41" i="12"/>
  <c r="Q41" i="12"/>
  <c r="V41" i="12"/>
  <c r="G42" i="12"/>
  <c r="I42" i="12"/>
  <c r="K42" i="12"/>
  <c r="M42" i="12"/>
  <c r="O42" i="12"/>
  <c r="Q42" i="12"/>
  <c r="V42" i="12"/>
  <c r="G44" i="12"/>
  <c r="I44" i="12"/>
  <c r="K44" i="12"/>
  <c r="M44" i="12"/>
  <c r="O44" i="12"/>
  <c r="Q44" i="12"/>
  <c r="V44" i="12"/>
  <c r="G46" i="12"/>
  <c r="M46" i="12" s="1"/>
  <c r="I46" i="12"/>
  <c r="K46" i="12"/>
  <c r="O46" i="12"/>
  <c r="Q46" i="12"/>
  <c r="V46" i="12"/>
  <c r="G48" i="12"/>
  <c r="I48" i="12"/>
  <c r="K48" i="12"/>
  <c r="M48" i="12"/>
  <c r="O48" i="12"/>
  <c r="Q48" i="12"/>
  <c r="V48" i="12"/>
  <c r="G50" i="12"/>
  <c r="I50" i="12"/>
  <c r="K50" i="12"/>
  <c r="M50" i="12"/>
  <c r="O50" i="12"/>
  <c r="Q50" i="12"/>
  <c r="V50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3" i="12"/>
  <c r="I53" i="12"/>
  <c r="K53" i="12"/>
  <c r="M53" i="12"/>
  <c r="O53" i="12"/>
  <c r="Q53" i="12"/>
  <c r="V53" i="12"/>
  <c r="G55" i="12"/>
  <c r="I55" i="12"/>
  <c r="K55" i="12"/>
  <c r="M55" i="12"/>
  <c r="O55" i="12"/>
  <c r="Q55" i="12"/>
  <c r="V55" i="12"/>
  <c r="G57" i="12"/>
  <c r="G56" i="12" s="1"/>
  <c r="I57" i="12"/>
  <c r="I56" i="12" s="1"/>
  <c r="K57" i="12"/>
  <c r="K56" i="12" s="1"/>
  <c r="O57" i="12"/>
  <c r="O56" i="12" s="1"/>
  <c r="Q57" i="12"/>
  <c r="Q56" i="12" s="1"/>
  <c r="V57" i="12"/>
  <c r="V56" i="12" s="1"/>
  <c r="G58" i="12"/>
  <c r="I58" i="12"/>
  <c r="K58" i="12"/>
  <c r="M58" i="12"/>
  <c r="O58" i="12"/>
  <c r="Q58" i="12"/>
  <c r="V58" i="12"/>
  <c r="G59" i="12"/>
  <c r="I59" i="12"/>
  <c r="K59" i="12"/>
  <c r="M59" i="12"/>
  <c r="O59" i="12"/>
  <c r="Q59" i="12"/>
  <c r="V59" i="12"/>
  <c r="G60" i="12"/>
  <c r="I60" i="12"/>
  <c r="K60" i="12"/>
  <c r="M60" i="12"/>
  <c r="O60" i="12"/>
  <c r="Q60" i="12"/>
  <c r="V60" i="12"/>
  <c r="G61" i="12"/>
  <c r="M61" i="12" s="1"/>
  <c r="I61" i="12"/>
  <c r="K61" i="12"/>
  <c r="O61" i="12"/>
  <c r="Q61" i="12"/>
  <c r="V61" i="12"/>
  <c r="G62" i="12"/>
  <c r="I62" i="12"/>
  <c r="K62" i="12"/>
  <c r="M62" i="12"/>
  <c r="O62" i="12"/>
  <c r="Q62" i="12"/>
  <c r="V62" i="12"/>
  <c r="K63" i="12"/>
  <c r="V63" i="12"/>
  <c r="G64" i="12"/>
  <c r="G63" i="12" s="1"/>
  <c r="I64" i="12"/>
  <c r="I63" i="12" s="1"/>
  <c r="K64" i="12"/>
  <c r="M64" i="12"/>
  <c r="O64" i="12"/>
  <c r="O63" i="12" s="1"/>
  <c r="Q64" i="12"/>
  <c r="Q63" i="12" s="1"/>
  <c r="V64" i="12"/>
  <c r="G65" i="12"/>
  <c r="M65" i="12" s="1"/>
  <c r="I65" i="12"/>
  <c r="K65" i="12"/>
  <c r="O65" i="12"/>
  <c r="Q65" i="12"/>
  <c r="V65" i="12"/>
  <c r="G66" i="12"/>
  <c r="I66" i="12"/>
  <c r="K66" i="12"/>
  <c r="M66" i="12"/>
  <c r="O66" i="12"/>
  <c r="Q66" i="12"/>
  <c r="V66" i="12"/>
  <c r="AE68" i="12"/>
  <c r="I20" i="1"/>
  <c r="I19" i="1"/>
  <c r="I18" i="1"/>
  <c r="I17" i="1"/>
  <c r="I16" i="1"/>
  <c r="I54" i="1"/>
  <c r="J53" i="1" s="1"/>
  <c r="F42" i="1"/>
  <c r="G23" i="1" s="1"/>
  <c r="G42" i="1"/>
  <c r="G25" i="1" s="1"/>
  <c r="A25" i="1" s="1"/>
  <c r="A26" i="1" s="1"/>
  <c r="G26" i="1" s="1"/>
  <c r="H39" i="1"/>
  <c r="I39" i="1" s="1"/>
  <c r="I42" i="1" s="1"/>
  <c r="J50" i="1" l="1"/>
  <c r="J52" i="1"/>
  <c r="J49" i="1"/>
  <c r="J51" i="1"/>
  <c r="H41" i="1"/>
  <c r="I41" i="1" s="1"/>
  <c r="H40" i="1"/>
  <c r="I40" i="1" s="1"/>
  <c r="A23" i="1"/>
  <c r="A24" i="1" s="1"/>
  <c r="G24" i="1" s="1"/>
  <c r="A27" i="1" s="1"/>
  <c r="A29" i="1" s="1"/>
  <c r="G29" i="1" s="1"/>
  <c r="G27" i="1" s="1"/>
  <c r="G28" i="1"/>
  <c r="H42" i="1"/>
  <c r="M27" i="12"/>
  <c r="M63" i="12"/>
  <c r="M14" i="12"/>
  <c r="AF68" i="12"/>
  <c r="M57" i="12"/>
  <c r="M56" i="12" s="1"/>
  <c r="M9" i="12"/>
  <c r="M8" i="12" s="1"/>
  <c r="J41" i="1"/>
  <c r="J39" i="1"/>
  <c r="J42" i="1" s="1"/>
  <c r="J40" i="1"/>
  <c r="I21" i="1"/>
  <c r="J28" i="1"/>
  <c r="J26" i="1"/>
  <c r="G38" i="1"/>
  <c r="F38" i="1"/>
  <c r="H32" i="1"/>
  <c r="J23" i="1"/>
  <c r="J24" i="1"/>
  <c r="J25" i="1"/>
  <c r="J27" i="1"/>
  <c r="E24" i="1"/>
  <c r="E26" i="1"/>
  <c r="J54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<sst xmlns="http://schemas.openxmlformats.org/spreadsheetml/2006/main" count="415" uniqueCount="199">
  <si>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</si>
  <si>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</si>
  <si>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</si>
  <si>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</si>
  <si>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</si>
  <si>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</si>
  <si>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</si>
  <si>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</si>
  <si>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</si>
  <si>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</si>
  <si>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</si>
  <si>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</si>
  <si>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</si>
  <si>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</si>
  <si>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</si>
  <si>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</si>
  <si>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</si>
  <si>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</si>
  <si>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</si>
  <si>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</si>
  <si>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</si>
  <si>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</si>
  <si>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</si>
  <si>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</si>
  <si>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</si>
  <si>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</si>
  <si>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</si>
  <si>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</si>
  <si>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</si>
  <si>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</si>
  <si>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</si>
  <si>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</si>
  <si>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</si>
  <si>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</si>
  <si>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</si>
  <si>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</si>
  <si>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</si>
  <si>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</si>
  <si>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</si>
  <si>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</si>
  <si>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</si>
  <si>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</si>
  <si>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</si>
  <si>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 1</t>
  </si>
  <si>
    <t xml:space="preserve">Rekonstrukce venkovní kamenné dlažby a schodiště </t>
  </si>
  <si>
    <t>1</t>
  </si>
  <si>
    <t>Mauzoleum rodiny Kleinů</t>
  </si>
  <si>
    <t>Objekt:</t>
  </si>
  <si>
    <t>Rozpočet:</t>
  </si>
  <si>
    <t>7</t>
  </si>
  <si>
    <t>Obec Sobotín</t>
  </si>
  <si>
    <t>Stavba</t>
  </si>
  <si>
    <t>Celkem za stavbu</t>
  </si>
  <si>
    <t>CZK</t>
  </si>
  <si>
    <t>Rekapitulace dílů</t>
  </si>
  <si>
    <t>Typ dílu</t>
  </si>
  <si>
    <t>96</t>
  </si>
  <si>
    <t>Bourání konstrukcí</t>
  </si>
  <si>
    <t>711</t>
  </si>
  <si>
    <t>Izolace proti vodě</t>
  </si>
  <si>
    <t>772</t>
  </si>
  <si>
    <t>Kamenné  dlažby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</si>
  <si>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</si>
  <si>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</si>
  <si>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</si>
  <si>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</si>
  <si>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</si>
  <si>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</si>
  <si>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</si>
  <si>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</si>
  <si>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</si>
  <si>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</si>
  <si>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</si>
  <si>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</si>
  <si>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</si>
  <si>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</si>
  <si>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</si>
  <si>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</si>
  <si>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</si>
  <si>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</si>
  <si>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</si>
  <si>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</si>
  <si>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</si>
  <si>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</si>
  <si>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</si>
  <si>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</si>
  <si>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</si>
  <si>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</si>
  <si>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</si>
  <si>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</si>
  <si>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</si>
  <si>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</si>
  <si>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</si>
  <si>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965042141</t>
  </si>
  <si>
    <t>Bourání mazanin betonových tl. 10 cm, nad 4 m2, ručně tl. mazaniny 8 - 10 cm</t>
  </si>
  <si>
    <t>m3</t>
  </si>
  <si>
    <t>RTS 17/ I</t>
  </si>
  <si>
    <t>POL1_</t>
  </si>
  <si>
    <t>Betonová deska pod kamennou dlažbou : 187*0,2</t>
  </si>
  <si>
    <t>VV</t>
  </si>
  <si>
    <t>Bourání beton desky pod schcodištěm : 22,7*0,22</t>
  </si>
  <si>
    <t>965082933</t>
  </si>
  <si>
    <t>Odstranění násypu tl. do 20 cm, plocha nad 2 m2, tl.násypu  15 - 20 cm, plocha nad 2 m2</t>
  </si>
  <si>
    <t>Vyčištění násypu na klenbách : 187*0,18</t>
  </si>
  <si>
    <t>711 001</t>
  </si>
  <si>
    <t>Odstr.izolace proti vlhk. vrtsva z asfaltu s výztužnou vložkou</t>
  </si>
  <si>
    <t>m2</t>
  </si>
  <si>
    <t>Vlastní</t>
  </si>
  <si>
    <t>Indiv</t>
  </si>
  <si>
    <t>711111001</t>
  </si>
  <si>
    <t>Izolace proti vlhkosti vodor. nátěr ALP za studena, 1x nátěr - včetně dodávky penetračního laku ALP-M</t>
  </si>
  <si>
    <t>711141559</t>
  </si>
  <si>
    <t>Izolace proti vlhk. vodorovná pásy přitavením, 1 vrstva - včetně dodávky Sklobit G</t>
  </si>
  <si>
    <t>Izolace proti vlhk. vodorovná pásy přitavením, 1 vrstva - včetně dod. Elastek 40 special mineral</t>
  </si>
  <si>
    <t>711142559</t>
  </si>
  <si>
    <t>Izolace proti vlhkosti svislá pásy přitavením, 1 vrstva - včetně dodávky Sklobit G</t>
  </si>
  <si>
    <t>Svisla izolace : 53,6*0,2</t>
  </si>
  <si>
    <t>Izolace proti vlhkosti svislá pásy přitavením, 1 vrstva - včetně dod. Elastek 40 special mineral</t>
  </si>
  <si>
    <t>711 002</t>
  </si>
  <si>
    <t>Lišta okapová nerezová r.š.300 mm pod kamenou dlažbou</t>
  </si>
  <si>
    <t>m</t>
  </si>
  <si>
    <t>289970111</t>
  </si>
  <si>
    <t>Vrstva geotextilie Geofiltex 300g/m2</t>
  </si>
  <si>
    <t>711 003</t>
  </si>
  <si>
    <t>Likvidace staré asfaltové izolace</t>
  </si>
  <si>
    <t>t</t>
  </si>
  <si>
    <t>998711101</t>
  </si>
  <si>
    <t>Přesun hmot pro izolace proti vodě, výšky do 6 m</t>
  </si>
  <si>
    <t>POL7_</t>
  </si>
  <si>
    <t>631313611</t>
  </si>
  <si>
    <t>Mazanina betonová tl. 8 - 12 cm C 16/20 pod schodišťové stupně, s polypropylénovýmii vlákny 0,6 kg / m3</t>
  </si>
  <si>
    <t>Beton deska pod schcodištěm : 22,7*0,22</t>
  </si>
  <si>
    <t>564861111</t>
  </si>
  <si>
    <t>Podklad ze štěrkodrti po zhutnění tloušťky 20 cm</t>
  </si>
  <si>
    <t>451457777R01</t>
  </si>
  <si>
    <t>Vyrovnávací potěr pod dlažbu z MC s výztužnými vlákn tloušťky od 3 do 5 cm</t>
  </si>
  <si>
    <t>631315611</t>
  </si>
  <si>
    <t>Mazanina betonová tl. 12 - 24 cm C 16/20</t>
  </si>
  <si>
    <t>Betonová mazanina pod dlažbu : 187*0,2</t>
  </si>
  <si>
    <t>631361921</t>
  </si>
  <si>
    <t>Výztuž mazanin svařovanou sítí, průměr drátu  6,0, oka 100/100 mm KH30</t>
  </si>
  <si>
    <t>Kari sitě : 187*0,00444</t>
  </si>
  <si>
    <t>Překryv 15 % : 0,15</t>
  </si>
  <si>
    <t/>
  </si>
  <si>
    <t>772505180R01</t>
  </si>
  <si>
    <t>Montáž dlažby z kamene 1000x1000 mm, tl.10-12 cm na nerezové trny</t>
  </si>
  <si>
    <t>58381315R22</t>
  </si>
  <si>
    <t>Deska dlažební řezaná 1 m2 tl. 10-12 cm žula dle původního materiálu, doplnění na opravu</t>
  </si>
  <si>
    <t>POL3_</t>
  </si>
  <si>
    <t>Pro doplnění chybějících : 10</t>
  </si>
  <si>
    <t>114203103R01</t>
  </si>
  <si>
    <t>Rozebrání dlažeb z kamene do MC, spáry MC včetně oznažení, uložení pro následné použití</t>
  </si>
  <si>
    <t>772 001</t>
  </si>
  <si>
    <t>Rozebrání stupňů vč. jejich popisu a uložení pro následné použití</t>
  </si>
  <si>
    <t>Schodiště do kaple : 9*3,656</t>
  </si>
  <si>
    <t xml:space="preserve">772 002 </t>
  </si>
  <si>
    <t>Osazení stávajících schod. stupňů na nerezové trny</t>
  </si>
  <si>
    <t>772 003</t>
  </si>
  <si>
    <t>Rozebrání kamenných říms vč. jejich označení a uložení pro zpětnou montáž</t>
  </si>
  <si>
    <t>Lemy z kamene : 18,8*4</t>
  </si>
  <si>
    <t>772 004</t>
  </si>
  <si>
    <t>Osazení kamenných říms na nerezové trny</t>
  </si>
  <si>
    <t>Římsy z kamene : 18,8*4</t>
  </si>
  <si>
    <t>772 005</t>
  </si>
  <si>
    <t xml:space="preserve">Očištění kamených prvků od nečistot mechanicky a následně tlakovou vodou </t>
  </si>
  <si>
    <t>soubor</t>
  </si>
  <si>
    <t>772 006</t>
  </si>
  <si>
    <t>Provedení ochranné inpregnace kamenných prvků - schod. stupně, kamenná dlažba, kamenné římsy</t>
  </si>
  <si>
    <t>772 007</t>
  </si>
  <si>
    <t>Manipulace s kamennými prvky zdvihacím zařízením mechanizací -  schod. stupně, kamenná dlažba, římsy</t>
  </si>
  <si>
    <t>772 008</t>
  </si>
  <si>
    <t>Montáž vč dodání  kotvících trnů z nerezi pro ukotvení kamenné dlažby</t>
  </si>
  <si>
    <t>ks</t>
  </si>
  <si>
    <t>Trny 4 ks/m2 : 4*187</t>
  </si>
  <si>
    <t>998772101</t>
  </si>
  <si>
    <t>Přesun hmot pro dlažby z kamene, výšky do 6 m</t>
  </si>
  <si>
    <t>979081111</t>
  </si>
  <si>
    <t>Odvoz suti a vybour. hmot na skládku do 1 km, kontejner 7 t</t>
  </si>
  <si>
    <t>POL8_</t>
  </si>
  <si>
    <t>979081121</t>
  </si>
  <si>
    <t>Příplatek k odvozu za každý další 1 km</t>
  </si>
  <si>
    <t>Příplatek k odvozu za každý další 1 km, kontejner 7 t</t>
  </si>
  <si>
    <t>979082111</t>
  </si>
  <si>
    <t>Vnitrostaveništní doprava suti do 10 m</t>
  </si>
  <si>
    <t>979082121</t>
  </si>
  <si>
    <t>Příplatek k vnitrost. dopravě suti za dalších 5 m</t>
  </si>
  <si>
    <t>979093111</t>
  </si>
  <si>
    <t>Uložení suti na skládku bez zhutnění</t>
  </si>
  <si>
    <t>VN 001</t>
  </si>
  <si>
    <t>Zařízení staveniště</t>
  </si>
  <si>
    <t>VN 002</t>
  </si>
  <si>
    <t xml:space="preserve">Ztížené pracovní podmínky </t>
  </si>
  <si>
    <t>VN 003</t>
  </si>
  <si>
    <t>Inženýrská činnost</t>
  </si>
  <si>
    <t>SUM</t>
  </si>
  <si>
    <t>Poznámky uchazeče k zadání</t>
  </si>
  <si>
    <t>POPUZIV</t>
  </si>
  <si>
    <t>END</t>
  </si>
  <si>
    <t xml:space="preserve">Rekonstrukce terasy krypty a schodiště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</si>
</sst>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35" x14ac:dyDescent="0.2"/>
  <sheetData>
    <row r="1" spans="1:7" ht="12.95" x14ac:dyDescent="0.25">
      <c r="A1" s="37" t="s">
        <v>40</v>
      </c>
    </row>
    <row r="2" spans="1:7" ht="57.7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" zoomScaleNormal="100" zoomScaleSheetLayoutView="75" workbookViewId="0">
      <selection activeCell="E5" sqref="E5"/>
    </sheetView>
  </sheetViews>
  <sheetFormatPr defaultColWidth="9" defaultRowHeight="12.35" x14ac:dyDescent="0.2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00000000000003" customHeight="1" x14ac:dyDescent="0.2">
      <c r="A1" s="73" t="s">
        <v>38</v>
      </c>
      <c r="B1" s="221" t="s">
        <v>4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 x14ac:dyDescent="0.2">
      <c r="A2" s="3"/>
      <c r="B2" s="80" t="s">
        <v>24</v>
      </c>
      <c r="C2" s="81"/>
      <c r="D2" s="82" t="s">
        <v>49</v>
      </c>
      <c r="E2" s="227" t="s">
        <v>50</v>
      </c>
      <c r="F2" s="228"/>
      <c r="G2" s="228"/>
      <c r="H2" s="228"/>
      <c r="I2" s="228"/>
      <c r="J2" s="229"/>
      <c r="O2" s="2"/>
    </row>
    <row r="3" spans="1:15" ht="27.1" customHeight="1" x14ac:dyDescent="0.2">
      <c r="A3" s="3"/>
      <c r="B3" s="83" t="s">
        <v>47</v>
      </c>
      <c r="C3" s="81"/>
      <c r="D3" s="84" t="s">
        <v>45</v>
      </c>
      <c r="E3" s="230" t="s">
        <v>46</v>
      </c>
      <c r="F3" s="231"/>
      <c r="G3" s="231"/>
      <c r="H3" s="231"/>
      <c r="I3" s="231"/>
      <c r="J3" s="232"/>
    </row>
    <row r="4" spans="1:15" ht="23.25" customHeight="1" x14ac:dyDescent="0.2">
      <c r="A4" s="79">
        <v>271</v>
      </c>
      <c r="B4" s="85" t="s">
        <v>48</v>
      </c>
      <c r="C4" s="86"/>
      <c r="D4" s="87" t="s">
        <v>43</v>
      </c>
      <c r="E4" s="218" t="s">
        <v>198</v>
      </c>
      <c r="F4" s="219"/>
      <c r="G4" s="219"/>
      <c r="H4" s="219"/>
      <c r="I4" s="219"/>
      <c r="J4" s="220"/>
    </row>
    <row r="5" spans="1:15" ht="24" customHeight="1" x14ac:dyDescent="0.2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" customHeight="1" x14ac:dyDescent="0.2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" hidden="1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234"/>
      <c r="E11" s="234"/>
      <c r="F11" s="234"/>
      <c r="G11" s="234"/>
      <c r="H11" s="27" t="s">
        <v>42</v>
      </c>
      <c r="I11" s="89"/>
      <c r="J11" s="10"/>
    </row>
    <row r="12" spans="1:15" ht="15.7" customHeight="1" x14ac:dyDescent="0.2">
      <c r="A12" s="3"/>
      <c r="B12" s="41"/>
      <c r="C12" s="25"/>
      <c r="D12" s="216"/>
      <c r="E12" s="216"/>
      <c r="F12" s="216"/>
      <c r="G12" s="216"/>
      <c r="H12" s="27" t="s">
        <v>36</v>
      </c>
      <c r="I12" s="89"/>
      <c r="J12" s="10"/>
    </row>
    <row r="13" spans="1:15" ht="15.7" customHeight="1" x14ac:dyDescent="0.2">
      <c r="A13" s="3"/>
      <c r="B13" s="42"/>
      <c r="C13" s="88"/>
      <c r="D13" s="217"/>
      <c r="E13" s="217"/>
      <c r="F13" s="217"/>
      <c r="G13" s="217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35" customHeight="1" x14ac:dyDescent="0.2">
      <c r="A15" s="3"/>
      <c r="B15" s="52" t="s">
        <v>34</v>
      </c>
      <c r="C15" s="72"/>
      <c r="D15" s="53"/>
      <c r="E15" s="233"/>
      <c r="F15" s="233"/>
      <c r="G15" s="235"/>
      <c r="H15" s="235"/>
      <c r="I15" s="235" t="s">
        <v>31</v>
      </c>
      <c r="J15" s="236"/>
    </row>
    <row r="16" spans="1:15" ht="23.25" customHeight="1" x14ac:dyDescent="0.2">
      <c r="A16" s="141" t="s">
        <v>26</v>
      </c>
      <c r="B16" s="57" t="s">
        <v>26</v>
      </c>
      <c r="C16" s="58"/>
      <c r="D16" s="59"/>
      <c r="E16" s="209"/>
      <c r="F16" s="210"/>
      <c r="G16" s="209"/>
      <c r="H16" s="210"/>
      <c r="I16" s="209">
        <f>SUMIF(F49:F53,A16,I49:I53)+SUMIF(F49:F53,"PSU",I49:I53)</f>
        <v>0</v>
      </c>
      <c r="J16" s="211"/>
    </row>
    <row r="17" spans="1:10" ht="23.25" customHeight="1" x14ac:dyDescent="0.2">
      <c r="A17" s="141" t="s">
        <v>27</v>
      </c>
      <c r="B17" s="57" t="s">
        <v>27</v>
      </c>
      <c r="C17" s="58"/>
      <c r="D17" s="59"/>
      <c r="E17" s="209"/>
      <c r="F17" s="210"/>
      <c r="G17" s="209"/>
      <c r="H17" s="210"/>
      <c r="I17" s="209">
        <f>SUMIF(F49:F53,A17,I49:I53)</f>
        <v>0</v>
      </c>
      <c r="J17" s="211"/>
    </row>
    <row r="18" spans="1:10" ht="23.25" customHeight="1" x14ac:dyDescent="0.2">
      <c r="A18" s="141" t="s">
        <v>28</v>
      </c>
      <c r="B18" s="57" t="s">
        <v>28</v>
      </c>
      <c r="C18" s="58"/>
      <c r="D18" s="59"/>
      <c r="E18" s="209"/>
      <c r="F18" s="210"/>
      <c r="G18" s="209"/>
      <c r="H18" s="210"/>
      <c r="I18" s="209">
        <f>SUMIF(F49:F53,A18,I49:I53)</f>
        <v>0</v>
      </c>
      <c r="J18" s="211"/>
    </row>
    <row r="19" spans="1:10" ht="23.25" customHeight="1" x14ac:dyDescent="0.2">
      <c r="A19" s="141" t="s">
        <v>65</v>
      </c>
      <c r="B19" s="57" t="s">
        <v>29</v>
      </c>
      <c r="C19" s="58"/>
      <c r="D19" s="59"/>
      <c r="E19" s="209"/>
      <c r="F19" s="210"/>
      <c r="G19" s="209"/>
      <c r="H19" s="210"/>
      <c r="I19" s="209">
        <f>SUMIF(F49:F53,A19,I49:I53)</f>
        <v>0</v>
      </c>
      <c r="J19" s="211"/>
    </row>
    <row r="20" spans="1:10" ht="23.25" customHeight="1" x14ac:dyDescent="0.2">
      <c r="A20" s="141" t="s">
        <v>66</v>
      </c>
      <c r="B20" s="57" t="s">
        <v>30</v>
      </c>
      <c r="C20" s="58"/>
      <c r="D20" s="59"/>
      <c r="E20" s="209"/>
      <c r="F20" s="210"/>
      <c r="G20" s="209"/>
      <c r="H20" s="210"/>
      <c r="I20" s="209">
        <f>SUMIF(F49:F53,A20,I49:I53)</f>
        <v>0</v>
      </c>
      <c r="J20" s="211"/>
    </row>
    <row r="21" spans="1:10" ht="23.25" customHeight="1" x14ac:dyDescent="0.25">
      <c r="A21" s="3"/>
      <c r="B21" s="74" t="s">
        <v>31</v>
      </c>
      <c r="C21" s="75"/>
      <c r="D21" s="76"/>
      <c r="E21" s="212"/>
      <c r="F21" s="237"/>
      <c r="G21" s="212"/>
      <c r="H21" s="237"/>
      <c r="I21" s="212">
        <f>SUM(I16:J20)</f>
        <v>0</v>
      </c>
      <c r="J21" s="213"/>
    </row>
    <row r="22" spans="1:10" ht="33.1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207">
        <f>ZakladDPHSniVypocet</f>
        <v>0</v>
      </c>
      <c r="H23" s="208"/>
      <c r="I23" s="208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205">
        <f>IF(A24&gt;50, ROUNDUP(A23, 0), ROUNDDOWN(A23, 0))</f>
        <v>0</v>
      </c>
      <c r="H24" s="206"/>
      <c r="I24" s="206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207">
        <f>ZakladDPHZaklVypocet</f>
        <v>0</v>
      </c>
      <c r="H25" s="208"/>
      <c r="I25" s="208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224">
        <f>IF(A26&gt;50, ROUNDUP(A25, 0), ROUNDDOWN(A25, 0))</f>
        <v>0</v>
      </c>
      <c r="H26" s="225"/>
      <c r="I26" s="225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226">
        <f>CenaCelkem-(ZakladDPHSni+DPHSni+ZakladDPHZakl+DPHZakl)</f>
        <v>0</v>
      </c>
      <c r="H27" s="226"/>
      <c r="I27" s="226"/>
      <c r="J27" s="63" t="str">
        <f t="shared" si="0"/>
        <v>CZK</v>
      </c>
    </row>
    <row r="28" spans="1:10" ht="27.7" hidden="1" customHeight="1" thickBot="1" x14ac:dyDescent="0.25">
      <c r="A28" s="3"/>
      <c r="B28" s="118" t="s">
        <v>25</v>
      </c>
      <c r="C28" s="119"/>
      <c r="D28" s="119"/>
      <c r="E28" s="120"/>
      <c r="F28" s="121"/>
      <c r="G28" s="215">
        <f>ZakladDPHSniVypocet+ZakladDPHZaklVypocet</f>
        <v>0</v>
      </c>
      <c r="H28" s="215"/>
      <c r="I28" s="215"/>
      <c r="J28" s="122" t="str">
        <f t="shared" si="0"/>
        <v>CZK</v>
      </c>
    </row>
    <row r="29" spans="1:10" ht="27.7" customHeight="1" thickBot="1" x14ac:dyDescent="0.25">
      <c r="A29" s="3">
        <f>(A27-INT(A27))*100</f>
        <v>0</v>
      </c>
      <c r="B29" s="118" t="s">
        <v>37</v>
      </c>
      <c r="C29" s="123"/>
      <c r="D29" s="123"/>
      <c r="E29" s="123"/>
      <c r="F29" s="123"/>
      <c r="G29" s="214">
        <f>IF(A29&gt;50, ROUNDUP(A27, 0), ROUNDDOWN(A27, 0))</f>
        <v>0</v>
      </c>
      <c r="H29" s="214"/>
      <c r="I29" s="214"/>
      <c r="J29" s="124" t="s">
        <v>53</v>
      </c>
    </row>
    <row r="30" spans="1:10" ht="12.8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8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43104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8" customHeight="1" x14ac:dyDescent="0.25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8" customHeight="1" x14ac:dyDescent="0.2">
      <c r="A35" s="3"/>
      <c r="B35" s="3"/>
      <c r="C35" s="4"/>
      <c r="D35" s="204" t="s">
        <v>2</v>
      </c>
      <c r="E35" s="204"/>
      <c r="F35" s="4"/>
      <c r="G35" s="45"/>
      <c r="H35" s="12" t="s">
        <v>3</v>
      </c>
      <c r="I35" s="45"/>
      <c r="J35" s="11"/>
    </row>
    <row r="36" spans="1:10" ht="13.5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.1" hidden="1" customHeight="1" x14ac:dyDescent="0.2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5" hidden="1" customHeight="1" x14ac:dyDescent="0.2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5" hidden="1" customHeight="1" x14ac:dyDescent="0.2">
      <c r="A39" s="94">
        <v>1</v>
      </c>
      <c r="B39" s="104" t="s">
        <v>51</v>
      </c>
      <c r="C39" s="197"/>
      <c r="D39" s="198"/>
      <c r="E39" s="198"/>
      <c r="F39" s="105">
        <f>'1 SO 1 Pol'!AE68</f>
        <v>0</v>
      </c>
      <c r="G39" s="106">
        <f>'1 SO 1 Pol'!AF68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5" hidden="1" customHeight="1" x14ac:dyDescent="0.2">
      <c r="A40" s="94">
        <v>2</v>
      </c>
      <c r="B40" s="109" t="s">
        <v>45</v>
      </c>
      <c r="C40" s="199" t="s">
        <v>46</v>
      </c>
      <c r="D40" s="200"/>
      <c r="E40" s="200"/>
      <c r="F40" s="110">
        <f>'1 SO 1 Pol'!AE68</f>
        <v>0</v>
      </c>
      <c r="G40" s="111">
        <f>'1 SO 1 Pol'!AF68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5" hidden="1" customHeight="1" x14ac:dyDescent="0.2">
      <c r="A41" s="94">
        <v>3</v>
      </c>
      <c r="B41" s="113" t="s">
        <v>43</v>
      </c>
      <c r="C41" s="197" t="s">
        <v>44</v>
      </c>
      <c r="D41" s="198"/>
      <c r="E41" s="198"/>
      <c r="F41" s="114">
        <f>'1 SO 1 Pol'!AE68</f>
        <v>0</v>
      </c>
      <c r="G41" s="107">
        <f>'1 SO 1 Pol'!AF68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5" hidden="1" customHeight="1" x14ac:dyDescent="0.2">
      <c r="A42" s="94"/>
      <c r="B42" s="201" t="s">
        <v>52</v>
      </c>
      <c r="C42" s="202"/>
      <c r="D42" s="202"/>
      <c r="E42" s="203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6" x14ac:dyDescent="0.3">
      <c r="B46" s="125" t="s">
        <v>54</v>
      </c>
    </row>
    <row r="48" spans="1:10" ht="25.55" customHeight="1" x14ac:dyDescent="0.2">
      <c r="A48" s="126"/>
      <c r="B48" s="129" t="s">
        <v>18</v>
      </c>
      <c r="C48" s="129" t="s">
        <v>6</v>
      </c>
      <c r="D48" s="130"/>
      <c r="E48" s="130"/>
      <c r="F48" s="131" t="s">
        <v>55</v>
      </c>
      <c r="G48" s="131"/>
      <c r="H48" s="131"/>
      <c r="I48" s="131" t="s">
        <v>31</v>
      </c>
      <c r="J48" s="131" t="s">
        <v>0</v>
      </c>
    </row>
    <row r="49" spans="1:10" ht="25.55" customHeight="1" x14ac:dyDescent="0.2">
      <c r="A49" s="127"/>
      <c r="B49" s="132" t="s">
        <v>56</v>
      </c>
      <c r="C49" s="195" t="s">
        <v>57</v>
      </c>
      <c r="D49" s="196"/>
      <c r="E49" s="196"/>
      <c r="F49" s="137" t="s">
        <v>26</v>
      </c>
      <c r="G49" s="138"/>
      <c r="H49" s="138"/>
      <c r="I49" s="138">
        <f>'1 SO 1 Pol'!G8</f>
        <v>0</v>
      </c>
      <c r="J49" s="135" t="str">
        <f>IF(I54=0,"",I49/I54*100)</f>
        <v/>
      </c>
    </row>
    <row r="50" spans="1:10" ht="25.55" customHeight="1" x14ac:dyDescent="0.2">
      <c r="A50" s="127"/>
      <c r="B50" s="132" t="s">
        <v>58</v>
      </c>
      <c r="C50" s="195" t="s">
        <v>59</v>
      </c>
      <c r="D50" s="196"/>
      <c r="E50" s="196"/>
      <c r="F50" s="137" t="s">
        <v>27</v>
      </c>
      <c r="G50" s="138"/>
      <c r="H50" s="138"/>
      <c r="I50" s="138">
        <f>'1 SO 1 Pol'!G14</f>
        <v>0</v>
      </c>
      <c r="J50" s="135" t="str">
        <f>IF(I54=0,"",I50/I54*100)</f>
        <v/>
      </c>
    </row>
    <row r="51" spans="1:10" ht="25.55" customHeight="1" x14ac:dyDescent="0.2">
      <c r="A51" s="127"/>
      <c r="B51" s="132" t="s">
        <v>60</v>
      </c>
      <c r="C51" s="195" t="s">
        <v>61</v>
      </c>
      <c r="D51" s="196"/>
      <c r="E51" s="196"/>
      <c r="F51" s="137" t="s">
        <v>27</v>
      </c>
      <c r="G51" s="138"/>
      <c r="H51" s="138"/>
      <c r="I51" s="138">
        <f>'1 SO 1 Pol'!G27</f>
        <v>0</v>
      </c>
      <c r="J51" s="135" t="str">
        <f>IF(I54=0,"",I51/I54*100)</f>
        <v/>
      </c>
    </row>
    <row r="52" spans="1:10" ht="25.55" customHeight="1" x14ac:dyDescent="0.2">
      <c r="A52" s="127"/>
      <c r="B52" s="132" t="s">
        <v>62</v>
      </c>
      <c r="C52" s="195" t="s">
        <v>63</v>
      </c>
      <c r="D52" s="196"/>
      <c r="E52" s="196"/>
      <c r="F52" s="137" t="s">
        <v>64</v>
      </c>
      <c r="G52" s="138"/>
      <c r="H52" s="138"/>
      <c r="I52" s="138">
        <f>'1 SO 1 Pol'!G56</f>
        <v>0</v>
      </c>
      <c r="J52" s="135" t="str">
        <f>IF(I54=0,"",I52/I54*100)</f>
        <v/>
      </c>
    </row>
    <row r="53" spans="1:10" ht="25.55" customHeight="1" x14ac:dyDescent="0.2">
      <c r="A53" s="127"/>
      <c r="B53" s="132" t="s">
        <v>65</v>
      </c>
      <c r="C53" s="195" t="s">
        <v>29</v>
      </c>
      <c r="D53" s="196"/>
      <c r="E53" s="196"/>
      <c r="F53" s="137" t="s">
        <v>65</v>
      </c>
      <c r="G53" s="138"/>
      <c r="H53" s="138"/>
      <c r="I53" s="138">
        <f>'1 SO 1 Pol'!G63</f>
        <v>0</v>
      </c>
      <c r="J53" s="135" t="str">
        <f>IF(I54=0,"",I53/I54*100)</f>
        <v/>
      </c>
    </row>
    <row r="54" spans="1:10" ht="25.55" customHeight="1" x14ac:dyDescent="0.2">
      <c r="A54" s="128"/>
      <c r="B54" s="133" t="s">
        <v>1</v>
      </c>
      <c r="C54" s="133"/>
      <c r="D54" s="134"/>
      <c r="E54" s="134"/>
      <c r="F54" s="139"/>
      <c r="G54" s="140"/>
      <c r="H54" s="140"/>
      <c r="I54" s="140">
        <f>SUM(I49:I53)</f>
        <v>0</v>
      </c>
      <c r="J54" s="136">
        <f>SUM(J49:J53)</f>
        <v>0</v>
      </c>
    </row>
    <row r="55" spans="1:10" x14ac:dyDescent="0.2">
      <c r="F55" s="92"/>
      <c r="G55" s="91"/>
      <c r="H55" s="92"/>
      <c r="I55" s="91"/>
      <c r="J55" s="93"/>
    </row>
    <row r="56" spans="1:10" x14ac:dyDescent="0.2">
      <c r="F56" s="92"/>
      <c r="G56" s="91"/>
      <c r="H56" s="92"/>
      <c r="I56" s="91"/>
      <c r="J56" s="93"/>
    </row>
    <row r="57" spans="1:10" x14ac:dyDescent="0.2">
      <c r="F57" s="92"/>
      <c r="G57" s="91"/>
      <c r="H57" s="92"/>
      <c r="I57" s="91"/>
      <c r="J57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2.35" x14ac:dyDescent="0.2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6" x14ac:dyDescent="0.2">
      <c r="A1" s="238" t="s">
        <v>7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8" t="s">
        <v>8</v>
      </c>
      <c r="B2" s="77"/>
      <c r="C2" s="240"/>
      <c r="D2" s="240"/>
      <c r="E2" s="240"/>
      <c r="F2" s="240"/>
      <c r="G2" s="241"/>
    </row>
    <row r="3" spans="1:7" ht="24.95" customHeight="1" x14ac:dyDescent="0.2">
      <c r="A3" s="78" t="s">
        <v>9</v>
      </c>
      <c r="B3" s="77"/>
      <c r="C3" s="240"/>
      <c r="D3" s="240"/>
      <c r="E3" s="240"/>
      <c r="F3" s="240"/>
      <c r="G3" s="241"/>
    </row>
    <row r="4" spans="1:7" ht="24.95" customHeight="1" x14ac:dyDescent="0.2">
      <c r="A4" s="78" t="s">
        <v>10</v>
      </c>
      <c r="B4" s="77"/>
      <c r="C4" s="240"/>
      <c r="D4" s="240"/>
      <c r="E4" s="240"/>
      <c r="F4" s="240"/>
      <c r="G4" s="241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C5" sqref="C5"/>
    </sheetView>
  </sheetViews>
  <sheetFormatPr defaultRowHeight="12.35" outlineLevelRow="1" x14ac:dyDescent="0.2"/>
  <cols>
    <col min="1" max="1" width="3.44140625" customWidth="1"/>
    <col min="2" max="2" width="12.5546875" style="90" customWidth="1"/>
    <col min="3" max="3" width="38.33203125" style="90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3" width="0" hidden="1" customWidth="1"/>
    <col min="29" max="29" width="0" hidden="1" customWidth="1"/>
    <col min="31" max="41" width="0" hidden="1" customWidth="1"/>
  </cols>
  <sheetData>
    <row r="1" spans="1:60" ht="15.7" customHeight="1" x14ac:dyDescent="0.3">
      <c r="A1" s="242" t="s">
        <v>7</v>
      </c>
      <c r="B1" s="242"/>
      <c r="C1" s="242"/>
      <c r="D1" s="242"/>
      <c r="E1" s="242"/>
      <c r="F1" s="242"/>
      <c r="G1" s="242"/>
      <c r="AG1" t="s">
        <v>67</v>
      </c>
    </row>
    <row r="2" spans="1:60" ht="24.95" customHeight="1" x14ac:dyDescent="0.2">
      <c r="A2" s="143" t="s">
        <v>8</v>
      </c>
      <c r="B2" s="77" t="s">
        <v>49</v>
      </c>
      <c r="C2" s="243" t="s">
        <v>50</v>
      </c>
      <c r="D2" s="244"/>
      <c r="E2" s="244"/>
      <c r="F2" s="244"/>
      <c r="G2" s="245"/>
      <c r="AG2" t="s">
        <v>68</v>
      </c>
    </row>
    <row r="3" spans="1:60" ht="24.95" customHeight="1" x14ac:dyDescent="0.2">
      <c r="A3" s="143" t="s">
        <v>9</v>
      </c>
      <c r="B3" s="77" t="s">
        <v>45</v>
      </c>
      <c r="C3" s="243" t="s">
        <v>46</v>
      </c>
      <c r="D3" s="244"/>
      <c r="E3" s="244"/>
      <c r="F3" s="244"/>
      <c r="G3" s="245"/>
      <c r="AC3" s="90" t="s">
        <v>68</v>
      </c>
      <c r="AG3" t="s">
        <v>69</v>
      </c>
    </row>
    <row r="4" spans="1:60" ht="24.95" customHeight="1" x14ac:dyDescent="0.2">
      <c r="A4" s="144" t="s">
        <v>10</v>
      </c>
      <c r="B4" s="145" t="s">
        <v>43</v>
      </c>
      <c r="C4" s="246" t="s">
        <v>198</v>
      </c>
      <c r="D4" s="247"/>
      <c r="E4" s="247"/>
      <c r="F4" s="247"/>
      <c r="G4" s="248"/>
      <c r="AG4" t="s">
        <v>70</v>
      </c>
    </row>
    <row r="5" spans="1:60" x14ac:dyDescent="0.2">
      <c r="D5" s="142"/>
    </row>
    <row r="6" spans="1:60" ht="36.950000000000003" x14ac:dyDescent="0.2">
      <c r="A6" s="147" t="s">
        <v>71</v>
      </c>
      <c r="B6" s="149" t="s">
        <v>72</v>
      </c>
      <c r="C6" s="149" t="s">
        <v>73</v>
      </c>
      <c r="D6" s="148" t="s">
        <v>74</v>
      </c>
      <c r="E6" s="147" t="s">
        <v>75</v>
      </c>
      <c r="F6" s="146" t="s">
        <v>76</v>
      </c>
      <c r="G6" s="147" t="s">
        <v>31</v>
      </c>
      <c r="H6" s="150" t="s">
        <v>32</v>
      </c>
      <c r="I6" s="150" t="s">
        <v>77</v>
      </c>
      <c r="J6" s="150" t="s">
        <v>33</v>
      </c>
      <c r="K6" s="150" t="s">
        <v>78</v>
      </c>
      <c r="L6" s="150" t="s">
        <v>79</v>
      </c>
      <c r="M6" s="150" t="s">
        <v>80</v>
      </c>
      <c r="N6" s="150" t="s">
        <v>81</v>
      </c>
      <c r="O6" s="150" t="s">
        <v>82</v>
      </c>
      <c r="P6" s="150" t="s">
        <v>83</v>
      </c>
      <c r="Q6" s="150" t="s">
        <v>84</v>
      </c>
      <c r="R6" s="150" t="s">
        <v>85</v>
      </c>
      <c r="S6" s="150" t="s">
        <v>86</v>
      </c>
      <c r="T6" s="150" t="s">
        <v>87</v>
      </c>
      <c r="U6" s="150" t="s">
        <v>88</v>
      </c>
      <c r="V6" s="150" t="s">
        <v>89</v>
      </c>
      <c r="W6" s="150" t="s">
        <v>90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ht="12.95" x14ac:dyDescent="0.2">
      <c r="A8" s="167" t="s">
        <v>91</v>
      </c>
      <c r="B8" s="168" t="s">
        <v>56</v>
      </c>
      <c r="C8" s="186" t="s">
        <v>57</v>
      </c>
      <c r="D8" s="169"/>
      <c r="E8" s="170"/>
      <c r="F8" s="171"/>
      <c r="G8" s="172">
        <f>SUMIF(AG9:AG13,"&lt;&gt;NOR",G9:G13)</f>
        <v>0</v>
      </c>
      <c r="H8" s="166"/>
      <c r="I8" s="166">
        <f>SUM(I9:I13)</f>
        <v>0</v>
      </c>
      <c r="J8" s="166"/>
      <c r="K8" s="166">
        <f>SUM(K9:K13)</f>
        <v>0</v>
      </c>
      <c r="L8" s="166"/>
      <c r="M8" s="166">
        <f>SUM(M9:M13)</f>
        <v>0</v>
      </c>
      <c r="N8" s="166"/>
      <c r="O8" s="166">
        <f>SUM(O9:O13)</f>
        <v>0</v>
      </c>
      <c r="P8" s="166"/>
      <c r="Q8" s="166">
        <f>SUM(Q9:Q13)</f>
        <v>140.38999999999999</v>
      </c>
      <c r="R8" s="166"/>
      <c r="S8" s="166"/>
      <c r="T8" s="166"/>
      <c r="U8" s="166"/>
      <c r="V8" s="166">
        <f>SUM(V9:V13)</f>
        <v>487.71999999999997</v>
      </c>
      <c r="W8" s="166"/>
      <c r="AG8" t="s">
        <v>92</v>
      </c>
    </row>
    <row r="9" spans="1:60" ht="20.95" outlineLevel="1" x14ac:dyDescent="0.2">
      <c r="A9" s="173">
        <v>1</v>
      </c>
      <c r="B9" s="174" t="s">
        <v>93</v>
      </c>
      <c r="C9" s="187" t="s">
        <v>94</v>
      </c>
      <c r="D9" s="175" t="s">
        <v>95</v>
      </c>
      <c r="E9" s="176">
        <v>42.393999999999998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60">
        <v>0</v>
      </c>
      <c r="O9" s="160">
        <f>ROUND(E9*N9,2)</f>
        <v>0</v>
      </c>
      <c r="P9" s="160">
        <v>2.2000000000000002</v>
      </c>
      <c r="Q9" s="160">
        <f>ROUND(E9*P9,2)</f>
        <v>93.27</v>
      </c>
      <c r="R9" s="160"/>
      <c r="S9" s="160" t="s">
        <v>96</v>
      </c>
      <c r="T9" s="160" t="s">
        <v>96</v>
      </c>
      <c r="U9" s="160">
        <v>10.67</v>
      </c>
      <c r="V9" s="160">
        <f>ROUND(E9*U9,2)</f>
        <v>452.34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97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8" t="s">
        <v>98</v>
      </c>
      <c r="D10" s="162"/>
      <c r="E10" s="163">
        <v>37.4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99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188" t="s">
        <v>100</v>
      </c>
      <c r="D11" s="162"/>
      <c r="E11" s="163">
        <v>4.9939999999999998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99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0.95" outlineLevel="1" x14ac:dyDescent="0.2">
      <c r="A12" s="173">
        <v>2</v>
      </c>
      <c r="B12" s="174" t="s">
        <v>101</v>
      </c>
      <c r="C12" s="187" t="s">
        <v>102</v>
      </c>
      <c r="D12" s="175" t="s">
        <v>95</v>
      </c>
      <c r="E12" s="176">
        <v>33.659999999999997</v>
      </c>
      <c r="F12" s="177"/>
      <c r="G12" s="178">
        <f>ROUND(E12*F12,2)</f>
        <v>0</v>
      </c>
      <c r="H12" s="161"/>
      <c r="I12" s="160">
        <f>ROUND(E12*H12,2)</f>
        <v>0</v>
      </c>
      <c r="J12" s="161"/>
      <c r="K12" s="160">
        <f>ROUND(E12*J12,2)</f>
        <v>0</v>
      </c>
      <c r="L12" s="160">
        <v>21</v>
      </c>
      <c r="M12" s="160">
        <f>G12*(1+L12/100)</f>
        <v>0</v>
      </c>
      <c r="N12" s="160">
        <v>0</v>
      </c>
      <c r="O12" s="160">
        <f>ROUND(E12*N12,2)</f>
        <v>0</v>
      </c>
      <c r="P12" s="160">
        <v>1.4</v>
      </c>
      <c r="Q12" s="160">
        <f>ROUND(E12*P12,2)</f>
        <v>47.12</v>
      </c>
      <c r="R12" s="160"/>
      <c r="S12" s="160" t="s">
        <v>96</v>
      </c>
      <c r="T12" s="160" t="s">
        <v>96</v>
      </c>
      <c r="U12" s="160">
        <v>1.0509999999999999</v>
      </c>
      <c r="V12" s="160">
        <f>ROUND(E12*U12,2)</f>
        <v>35.380000000000003</v>
      </c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97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188" t="s">
        <v>103</v>
      </c>
      <c r="D13" s="162"/>
      <c r="E13" s="163">
        <v>33.659999999999997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99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12.95" x14ac:dyDescent="0.2">
      <c r="A14" s="167" t="s">
        <v>91</v>
      </c>
      <c r="B14" s="168" t="s">
        <v>58</v>
      </c>
      <c r="C14" s="186" t="s">
        <v>59</v>
      </c>
      <c r="D14" s="169"/>
      <c r="E14" s="170"/>
      <c r="F14" s="171"/>
      <c r="G14" s="172">
        <f>SUMIF(AG15:AG26,"&lt;&gt;NOR",G15:G26)</f>
        <v>0</v>
      </c>
      <c r="H14" s="166"/>
      <c r="I14" s="166">
        <f>SUM(I15:I26)</f>
        <v>0</v>
      </c>
      <c r="J14" s="166"/>
      <c r="K14" s="166">
        <f>SUM(K15:K26)</f>
        <v>0</v>
      </c>
      <c r="L14" s="166"/>
      <c r="M14" s="166">
        <f>SUM(M15:M26)</f>
        <v>0</v>
      </c>
      <c r="N14" s="166"/>
      <c r="O14" s="166">
        <f>SUM(O15:O26)</f>
        <v>2.4299999999999997</v>
      </c>
      <c r="P14" s="166"/>
      <c r="Q14" s="166">
        <f>SUM(Q15:Q26)</f>
        <v>5.67</v>
      </c>
      <c r="R14" s="166"/>
      <c r="S14" s="166"/>
      <c r="T14" s="166"/>
      <c r="U14" s="166"/>
      <c r="V14" s="166">
        <f>SUM(V15:V26)</f>
        <v>138.05000000000001</v>
      </c>
      <c r="W14" s="166"/>
      <c r="AG14" t="s">
        <v>92</v>
      </c>
    </row>
    <row r="15" spans="1:60" ht="20.95" outlineLevel="1" x14ac:dyDescent="0.2">
      <c r="A15" s="179">
        <v>3</v>
      </c>
      <c r="B15" s="180" t="s">
        <v>104</v>
      </c>
      <c r="C15" s="189" t="s">
        <v>105</v>
      </c>
      <c r="D15" s="181" t="s">
        <v>106</v>
      </c>
      <c r="E15" s="182">
        <v>187</v>
      </c>
      <c r="F15" s="183"/>
      <c r="G15" s="184">
        <f>ROUND(E15*F15,2)</f>
        <v>0</v>
      </c>
      <c r="H15" s="161"/>
      <c r="I15" s="160">
        <f>ROUND(E15*H15,2)</f>
        <v>0</v>
      </c>
      <c r="J15" s="161"/>
      <c r="K15" s="160">
        <f>ROUND(E15*J15,2)</f>
        <v>0</v>
      </c>
      <c r="L15" s="160">
        <v>21</v>
      </c>
      <c r="M15" s="160">
        <f>G15*(1+L15/100)</f>
        <v>0</v>
      </c>
      <c r="N15" s="160">
        <v>0</v>
      </c>
      <c r="O15" s="160">
        <f>ROUND(E15*N15,2)</f>
        <v>0</v>
      </c>
      <c r="P15" s="160">
        <v>3.0300000000000001E-2</v>
      </c>
      <c r="Q15" s="160">
        <f>ROUND(E15*P15,2)</f>
        <v>5.67</v>
      </c>
      <c r="R15" s="160"/>
      <c r="S15" s="160" t="s">
        <v>107</v>
      </c>
      <c r="T15" s="160" t="s">
        <v>108</v>
      </c>
      <c r="U15" s="160">
        <v>4.4999999999999998E-2</v>
      </c>
      <c r="V15" s="160">
        <f>ROUND(E15*U15,2)</f>
        <v>8.42</v>
      </c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97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0.95" outlineLevel="1" x14ac:dyDescent="0.2">
      <c r="A16" s="179">
        <v>4</v>
      </c>
      <c r="B16" s="180" t="s">
        <v>109</v>
      </c>
      <c r="C16" s="189" t="s">
        <v>110</v>
      </c>
      <c r="D16" s="181" t="s">
        <v>106</v>
      </c>
      <c r="E16" s="182">
        <v>187</v>
      </c>
      <c r="F16" s="183"/>
      <c r="G16" s="184">
        <f>ROUND(E16*F16,2)</f>
        <v>0</v>
      </c>
      <c r="H16" s="161"/>
      <c r="I16" s="160">
        <f>ROUND(E16*H16,2)</f>
        <v>0</v>
      </c>
      <c r="J16" s="161"/>
      <c r="K16" s="160">
        <f>ROUND(E16*J16,2)</f>
        <v>0</v>
      </c>
      <c r="L16" s="160">
        <v>21</v>
      </c>
      <c r="M16" s="160">
        <f>G16*(1+L16/100)</f>
        <v>0</v>
      </c>
      <c r="N16" s="160">
        <v>3.3E-4</v>
      </c>
      <c r="O16" s="160">
        <f>ROUND(E16*N16,2)</f>
        <v>0.06</v>
      </c>
      <c r="P16" s="160">
        <v>0</v>
      </c>
      <c r="Q16" s="160">
        <f>ROUND(E16*P16,2)</f>
        <v>0</v>
      </c>
      <c r="R16" s="160"/>
      <c r="S16" s="160" t="s">
        <v>96</v>
      </c>
      <c r="T16" s="160" t="s">
        <v>96</v>
      </c>
      <c r="U16" s="160">
        <v>2.75E-2</v>
      </c>
      <c r="V16" s="160">
        <f>ROUND(E16*U16,2)</f>
        <v>5.14</v>
      </c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97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0.95" outlineLevel="1" x14ac:dyDescent="0.2">
      <c r="A17" s="179">
        <v>5</v>
      </c>
      <c r="B17" s="180" t="s">
        <v>111</v>
      </c>
      <c r="C17" s="189" t="s">
        <v>112</v>
      </c>
      <c r="D17" s="181" t="s">
        <v>106</v>
      </c>
      <c r="E17" s="182">
        <v>187</v>
      </c>
      <c r="F17" s="183"/>
      <c r="G17" s="184">
        <f>ROUND(E17*F17,2)</f>
        <v>0</v>
      </c>
      <c r="H17" s="161"/>
      <c r="I17" s="160">
        <f>ROUND(E17*H17,2)</f>
        <v>0</v>
      </c>
      <c r="J17" s="161"/>
      <c r="K17" s="160">
        <f>ROUND(E17*J17,2)</f>
        <v>0</v>
      </c>
      <c r="L17" s="160">
        <v>21</v>
      </c>
      <c r="M17" s="160">
        <f>G17*(1+L17/100)</f>
        <v>0</v>
      </c>
      <c r="N17" s="160">
        <v>5.5900000000000004E-3</v>
      </c>
      <c r="O17" s="160">
        <f>ROUND(E17*N17,2)</f>
        <v>1.05</v>
      </c>
      <c r="P17" s="160">
        <v>0</v>
      </c>
      <c r="Q17" s="160">
        <f>ROUND(E17*P17,2)</f>
        <v>0</v>
      </c>
      <c r="R17" s="160"/>
      <c r="S17" s="160" t="s">
        <v>96</v>
      </c>
      <c r="T17" s="160" t="s">
        <v>96</v>
      </c>
      <c r="U17" s="160">
        <v>0.22991</v>
      </c>
      <c r="V17" s="160">
        <f>ROUND(E17*U17,2)</f>
        <v>42.99</v>
      </c>
      <c r="W17" s="160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97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0.95" outlineLevel="1" x14ac:dyDescent="0.2">
      <c r="A18" s="179">
        <v>6</v>
      </c>
      <c r="B18" s="180" t="s">
        <v>111</v>
      </c>
      <c r="C18" s="189" t="s">
        <v>113</v>
      </c>
      <c r="D18" s="181" t="s">
        <v>106</v>
      </c>
      <c r="E18" s="182">
        <v>187</v>
      </c>
      <c r="F18" s="183"/>
      <c r="G18" s="184">
        <f>ROUND(E18*F18,2)</f>
        <v>0</v>
      </c>
      <c r="H18" s="161"/>
      <c r="I18" s="160">
        <f>ROUND(E18*H18,2)</f>
        <v>0</v>
      </c>
      <c r="J18" s="161"/>
      <c r="K18" s="160">
        <f>ROUND(E18*J18,2)</f>
        <v>0</v>
      </c>
      <c r="L18" s="160">
        <v>21</v>
      </c>
      <c r="M18" s="160">
        <f>G18*(1+L18/100)</f>
        <v>0</v>
      </c>
      <c r="N18" s="160">
        <v>5.7000000000000002E-3</v>
      </c>
      <c r="O18" s="160">
        <f>ROUND(E18*N18,2)</f>
        <v>1.07</v>
      </c>
      <c r="P18" s="160">
        <v>0</v>
      </c>
      <c r="Q18" s="160">
        <f>ROUND(E18*P18,2)</f>
        <v>0</v>
      </c>
      <c r="R18" s="160"/>
      <c r="S18" s="160" t="s">
        <v>96</v>
      </c>
      <c r="T18" s="160" t="s">
        <v>96</v>
      </c>
      <c r="U18" s="160">
        <v>0.22991</v>
      </c>
      <c r="V18" s="160">
        <f>ROUND(E18*U18,2)</f>
        <v>42.99</v>
      </c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97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ht="20.95" outlineLevel="1" x14ac:dyDescent="0.2">
      <c r="A19" s="173">
        <v>7</v>
      </c>
      <c r="B19" s="174" t="s">
        <v>114</v>
      </c>
      <c r="C19" s="187" t="s">
        <v>115</v>
      </c>
      <c r="D19" s="175" t="s">
        <v>106</v>
      </c>
      <c r="E19" s="176">
        <v>10.72</v>
      </c>
      <c r="F19" s="177"/>
      <c r="G19" s="178">
        <f>ROUND(E19*F19,2)</f>
        <v>0</v>
      </c>
      <c r="H19" s="161"/>
      <c r="I19" s="160">
        <f>ROUND(E19*H19,2)</f>
        <v>0</v>
      </c>
      <c r="J19" s="161"/>
      <c r="K19" s="160">
        <f>ROUND(E19*J19,2)</f>
        <v>0</v>
      </c>
      <c r="L19" s="160">
        <v>21</v>
      </c>
      <c r="M19" s="160">
        <f>G19*(1+L19/100)</f>
        <v>0</v>
      </c>
      <c r="N19" s="160">
        <v>5.9800000000000001E-3</v>
      </c>
      <c r="O19" s="160">
        <f>ROUND(E19*N19,2)</f>
        <v>0.06</v>
      </c>
      <c r="P19" s="160">
        <v>0</v>
      </c>
      <c r="Q19" s="160">
        <f>ROUND(E19*P19,2)</f>
        <v>0</v>
      </c>
      <c r="R19" s="160"/>
      <c r="S19" s="160" t="s">
        <v>96</v>
      </c>
      <c r="T19" s="160" t="s">
        <v>96</v>
      </c>
      <c r="U19" s="160">
        <v>0.26600000000000001</v>
      </c>
      <c r="V19" s="160">
        <f>ROUND(E19*U19,2)</f>
        <v>2.85</v>
      </c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97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88" t="s">
        <v>116</v>
      </c>
      <c r="D20" s="162"/>
      <c r="E20" s="163">
        <v>10.72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99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0.95" outlineLevel="1" x14ac:dyDescent="0.2">
      <c r="A21" s="173">
        <v>8</v>
      </c>
      <c r="B21" s="174" t="s">
        <v>114</v>
      </c>
      <c r="C21" s="187" t="s">
        <v>117</v>
      </c>
      <c r="D21" s="175" t="s">
        <v>106</v>
      </c>
      <c r="E21" s="176">
        <v>10.72</v>
      </c>
      <c r="F21" s="177"/>
      <c r="G21" s="178">
        <f>ROUND(E21*F21,2)</f>
        <v>0</v>
      </c>
      <c r="H21" s="161"/>
      <c r="I21" s="160">
        <f>ROUND(E21*H21,2)</f>
        <v>0</v>
      </c>
      <c r="J21" s="161"/>
      <c r="K21" s="160">
        <f>ROUND(E21*J21,2)</f>
        <v>0</v>
      </c>
      <c r="L21" s="160">
        <v>21</v>
      </c>
      <c r="M21" s="160">
        <f>G21*(1+L21/100)</f>
        <v>0</v>
      </c>
      <c r="N21" s="160">
        <v>6.1000000000000004E-3</v>
      </c>
      <c r="O21" s="160">
        <f>ROUND(E21*N21,2)</f>
        <v>7.0000000000000007E-2</v>
      </c>
      <c r="P21" s="160">
        <v>0</v>
      </c>
      <c r="Q21" s="160">
        <f>ROUND(E21*P21,2)</f>
        <v>0</v>
      </c>
      <c r="R21" s="160"/>
      <c r="S21" s="160" t="s">
        <v>96</v>
      </c>
      <c r="T21" s="160" t="s">
        <v>96</v>
      </c>
      <c r="U21" s="160">
        <v>0.26600000000000001</v>
      </c>
      <c r="V21" s="160">
        <f>ROUND(E21*U21,2)</f>
        <v>2.85</v>
      </c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97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88" t="s">
        <v>116</v>
      </c>
      <c r="D22" s="162"/>
      <c r="E22" s="163">
        <v>10.72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99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0.95" outlineLevel="1" x14ac:dyDescent="0.2">
      <c r="A23" s="179">
        <v>9</v>
      </c>
      <c r="B23" s="180" t="s">
        <v>118</v>
      </c>
      <c r="C23" s="189" t="s">
        <v>119</v>
      </c>
      <c r="D23" s="181" t="s">
        <v>120</v>
      </c>
      <c r="E23" s="182">
        <v>75.2</v>
      </c>
      <c r="F23" s="183"/>
      <c r="G23" s="184">
        <f>ROUND(E23*F23,2)</f>
        <v>0</v>
      </c>
      <c r="H23" s="161"/>
      <c r="I23" s="160">
        <f>ROUND(E23*H23,2)</f>
        <v>0</v>
      </c>
      <c r="J23" s="161"/>
      <c r="K23" s="160">
        <f>ROUND(E23*J23,2)</f>
        <v>0</v>
      </c>
      <c r="L23" s="160">
        <v>21</v>
      </c>
      <c r="M23" s="160">
        <f>G23*(1+L23/100)</f>
        <v>0</v>
      </c>
      <c r="N23" s="160">
        <v>3.6999999999999999E-4</v>
      </c>
      <c r="O23" s="160">
        <f>ROUND(E23*N23,2)</f>
        <v>0.03</v>
      </c>
      <c r="P23" s="160">
        <v>0</v>
      </c>
      <c r="Q23" s="160">
        <f>ROUND(E23*P23,2)</f>
        <v>0</v>
      </c>
      <c r="R23" s="160"/>
      <c r="S23" s="160" t="s">
        <v>107</v>
      </c>
      <c r="T23" s="160" t="s">
        <v>108</v>
      </c>
      <c r="U23" s="160">
        <v>0.152</v>
      </c>
      <c r="V23" s="160">
        <f>ROUND(E23*U23,2)</f>
        <v>11.43</v>
      </c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97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79">
        <v>10</v>
      </c>
      <c r="B24" s="180" t="s">
        <v>121</v>
      </c>
      <c r="C24" s="189" t="s">
        <v>122</v>
      </c>
      <c r="D24" s="181" t="s">
        <v>106</v>
      </c>
      <c r="E24" s="182">
        <v>187</v>
      </c>
      <c r="F24" s="183"/>
      <c r="G24" s="184">
        <f>ROUND(E24*F24,2)</f>
        <v>0</v>
      </c>
      <c r="H24" s="161"/>
      <c r="I24" s="160">
        <f>ROUND(E24*H24,2)</f>
        <v>0</v>
      </c>
      <c r="J24" s="161"/>
      <c r="K24" s="160">
        <f>ROUND(E24*J24,2)</f>
        <v>0</v>
      </c>
      <c r="L24" s="160">
        <v>21</v>
      </c>
      <c r="M24" s="160">
        <f>G24*(1+L24/100)</f>
        <v>0</v>
      </c>
      <c r="N24" s="160">
        <v>5.0000000000000001E-4</v>
      </c>
      <c r="O24" s="160">
        <f>ROUND(E24*N24,2)</f>
        <v>0.09</v>
      </c>
      <c r="P24" s="160">
        <v>0</v>
      </c>
      <c r="Q24" s="160">
        <f>ROUND(E24*P24,2)</f>
        <v>0</v>
      </c>
      <c r="R24" s="160"/>
      <c r="S24" s="160" t="s">
        <v>96</v>
      </c>
      <c r="T24" s="160" t="s">
        <v>96</v>
      </c>
      <c r="U24" s="160">
        <v>9.4E-2</v>
      </c>
      <c r="V24" s="160">
        <f>ROUND(E24*U24,2)</f>
        <v>17.579999999999998</v>
      </c>
      <c r="W24" s="160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97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9">
        <v>11</v>
      </c>
      <c r="B25" s="180" t="s">
        <v>123</v>
      </c>
      <c r="C25" s="189" t="s">
        <v>124</v>
      </c>
      <c r="D25" s="181" t="s">
        <v>125</v>
      </c>
      <c r="E25" s="182">
        <v>5.6661000000000001</v>
      </c>
      <c r="F25" s="183"/>
      <c r="G25" s="184">
        <f>ROUND(E25*F25,2)</f>
        <v>0</v>
      </c>
      <c r="H25" s="161"/>
      <c r="I25" s="160">
        <f>ROUND(E25*H25,2)</f>
        <v>0</v>
      </c>
      <c r="J25" s="161"/>
      <c r="K25" s="160">
        <f>ROUND(E25*J25,2)</f>
        <v>0</v>
      </c>
      <c r="L25" s="160">
        <v>21</v>
      </c>
      <c r="M25" s="160">
        <f>G25*(1+L25/100)</f>
        <v>0</v>
      </c>
      <c r="N25" s="160">
        <v>0</v>
      </c>
      <c r="O25" s="160">
        <f>ROUND(E25*N25,2)</f>
        <v>0</v>
      </c>
      <c r="P25" s="160">
        <v>0</v>
      </c>
      <c r="Q25" s="160">
        <f>ROUND(E25*P25,2)</f>
        <v>0</v>
      </c>
      <c r="R25" s="160"/>
      <c r="S25" s="160" t="s">
        <v>107</v>
      </c>
      <c r="T25" s="160" t="s">
        <v>108</v>
      </c>
      <c r="U25" s="160">
        <v>0</v>
      </c>
      <c r="V25" s="160">
        <f>ROUND(E25*U25,2)</f>
        <v>0</v>
      </c>
      <c r="W25" s="160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97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9">
        <v>12</v>
      </c>
      <c r="B26" s="180" t="s">
        <v>126</v>
      </c>
      <c r="C26" s="189" t="s">
        <v>127</v>
      </c>
      <c r="D26" s="181" t="s">
        <v>125</v>
      </c>
      <c r="E26" s="182">
        <v>2.4237600000000001</v>
      </c>
      <c r="F26" s="183"/>
      <c r="G26" s="184">
        <f>ROUND(E26*F26,2)</f>
        <v>0</v>
      </c>
      <c r="H26" s="161"/>
      <c r="I26" s="160">
        <f>ROUND(E26*H26,2)</f>
        <v>0</v>
      </c>
      <c r="J26" s="161"/>
      <c r="K26" s="160">
        <f>ROUND(E26*J26,2)</f>
        <v>0</v>
      </c>
      <c r="L26" s="160">
        <v>21</v>
      </c>
      <c r="M26" s="160">
        <f>G26*(1+L26/100)</f>
        <v>0</v>
      </c>
      <c r="N26" s="160">
        <v>0</v>
      </c>
      <c r="O26" s="160">
        <f>ROUND(E26*N26,2)</f>
        <v>0</v>
      </c>
      <c r="P26" s="160">
        <v>0</v>
      </c>
      <c r="Q26" s="160">
        <f>ROUND(E26*P26,2)</f>
        <v>0</v>
      </c>
      <c r="R26" s="160"/>
      <c r="S26" s="160" t="s">
        <v>96</v>
      </c>
      <c r="T26" s="160" t="s">
        <v>96</v>
      </c>
      <c r="U26" s="160">
        <v>1.5669999999999999</v>
      </c>
      <c r="V26" s="160">
        <f>ROUND(E26*U26,2)</f>
        <v>3.8</v>
      </c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128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12.95" x14ac:dyDescent="0.2">
      <c r="A27" s="167" t="s">
        <v>91</v>
      </c>
      <c r="B27" s="168" t="s">
        <v>60</v>
      </c>
      <c r="C27" s="186" t="s">
        <v>61</v>
      </c>
      <c r="D27" s="169"/>
      <c r="E27" s="170"/>
      <c r="F27" s="171"/>
      <c r="G27" s="172">
        <f>SUMIF(AG28:AG55,"&lt;&gt;NOR",G28:G55)</f>
        <v>0</v>
      </c>
      <c r="H27" s="166"/>
      <c r="I27" s="166">
        <f>SUM(I28:I55)</f>
        <v>0</v>
      </c>
      <c r="J27" s="166"/>
      <c r="K27" s="166">
        <f>SUM(K28:K55)</f>
        <v>0</v>
      </c>
      <c r="L27" s="166"/>
      <c r="M27" s="166">
        <f>SUM(M28:M55)</f>
        <v>0</v>
      </c>
      <c r="N27" s="166"/>
      <c r="O27" s="166">
        <f>SUM(O28:O55)</f>
        <v>232.78</v>
      </c>
      <c r="P27" s="166"/>
      <c r="Q27" s="166">
        <f>SUM(Q28:Q55)</f>
        <v>0</v>
      </c>
      <c r="R27" s="166"/>
      <c r="S27" s="166"/>
      <c r="T27" s="166"/>
      <c r="U27" s="166"/>
      <c r="V27" s="166">
        <f>SUM(V28:V55)</f>
        <v>1558.23</v>
      </c>
      <c r="W27" s="166"/>
      <c r="AG27" t="s">
        <v>92</v>
      </c>
    </row>
    <row r="28" spans="1:60" ht="31.4" outlineLevel="1" x14ac:dyDescent="0.2">
      <c r="A28" s="173">
        <v>13</v>
      </c>
      <c r="B28" s="174" t="s">
        <v>129</v>
      </c>
      <c r="C28" s="187" t="s">
        <v>130</v>
      </c>
      <c r="D28" s="175" t="s">
        <v>95</v>
      </c>
      <c r="E28" s="176">
        <v>4.9939999999999998</v>
      </c>
      <c r="F28" s="177"/>
      <c r="G28" s="178">
        <f>ROUND(E28*F28,2)</f>
        <v>0</v>
      </c>
      <c r="H28" s="161"/>
      <c r="I28" s="160">
        <f>ROUND(E28*H28,2)</f>
        <v>0</v>
      </c>
      <c r="J28" s="161"/>
      <c r="K28" s="160">
        <f>ROUND(E28*J28,2)</f>
        <v>0</v>
      </c>
      <c r="L28" s="160">
        <v>21</v>
      </c>
      <c r="M28" s="160">
        <f>G28*(1+L28/100)</f>
        <v>0</v>
      </c>
      <c r="N28" s="160">
        <v>2.5255999999999998</v>
      </c>
      <c r="O28" s="160">
        <f>ROUND(E28*N28,2)</f>
        <v>12.61</v>
      </c>
      <c r="P28" s="160">
        <v>0</v>
      </c>
      <c r="Q28" s="160">
        <f>ROUND(E28*P28,2)</f>
        <v>0</v>
      </c>
      <c r="R28" s="160"/>
      <c r="S28" s="160" t="s">
        <v>96</v>
      </c>
      <c r="T28" s="160" t="s">
        <v>96</v>
      </c>
      <c r="U28" s="160">
        <v>2.58</v>
      </c>
      <c r="V28" s="160">
        <f>ROUND(E28*U28,2)</f>
        <v>12.88</v>
      </c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97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8" t="s">
        <v>131</v>
      </c>
      <c r="D29" s="162"/>
      <c r="E29" s="163">
        <v>4.9939999999999998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99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9">
        <v>14</v>
      </c>
      <c r="B30" s="180" t="s">
        <v>132</v>
      </c>
      <c r="C30" s="189" t="s">
        <v>133</v>
      </c>
      <c r="D30" s="181" t="s">
        <v>106</v>
      </c>
      <c r="E30" s="182">
        <v>187</v>
      </c>
      <c r="F30" s="183"/>
      <c r="G30" s="184">
        <f>ROUND(E30*F30,2)</f>
        <v>0</v>
      </c>
      <c r="H30" s="161"/>
      <c r="I30" s="160">
        <f>ROUND(E30*H30,2)</f>
        <v>0</v>
      </c>
      <c r="J30" s="161"/>
      <c r="K30" s="160">
        <f>ROUND(E30*J30,2)</f>
        <v>0</v>
      </c>
      <c r="L30" s="160">
        <v>21</v>
      </c>
      <c r="M30" s="160">
        <f>G30*(1+L30/100)</f>
        <v>0</v>
      </c>
      <c r="N30" s="160">
        <v>0.441</v>
      </c>
      <c r="O30" s="160">
        <f>ROUND(E30*N30,2)</f>
        <v>82.47</v>
      </c>
      <c r="P30" s="160">
        <v>0</v>
      </c>
      <c r="Q30" s="160">
        <f>ROUND(E30*P30,2)</f>
        <v>0</v>
      </c>
      <c r="R30" s="160"/>
      <c r="S30" s="160" t="s">
        <v>96</v>
      </c>
      <c r="T30" s="160" t="s">
        <v>96</v>
      </c>
      <c r="U30" s="160">
        <v>2.9000000000000001E-2</v>
      </c>
      <c r="V30" s="160">
        <f>ROUND(E30*U30,2)</f>
        <v>5.42</v>
      </c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97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0.95" outlineLevel="1" x14ac:dyDescent="0.2">
      <c r="A31" s="179">
        <v>15</v>
      </c>
      <c r="B31" s="180" t="s">
        <v>134</v>
      </c>
      <c r="C31" s="189" t="s">
        <v>135</v>
      </c>
      <c r="D31" s="181" t="s">
        <v>106</v>
      </c>
      <c r="E31" s="182">
        <v>187</v>
      </c>
      <c r="F31" s="183"/>
      <c r="G31" s="184">
        <f>ROUND(E31*F31,2)</f>
        <v>0</v>
      </c>
      <c r="H31" s="161"/>
      <c r="I31" s="160">
        <f>ROUND(E31*H31,2)</f>
        <v>0</v>
      </c>
      <c r="J31" s="161"/>
      <c r="K31" s="160">
        <f>ROUND(E31*J31,2)</f>
        <v>0</v>
      </c>
      <c r="L31" s="160">
        <v>21</v>
      </c>
      <c r="M31" s="160">
        <f>G31*(1+L31/100)</f>
        <v>0</v>
      </c>
      <c r="N31" s="160">
        <v>9.4539999999999999E-2</v>
      </c>
      <c r="O31" s="160">
        <f>ROUND(E31*N31,2)</f>
        <v>17.68</v>
      </c>
      <c r="P31" s="160">
        <v>0</v>
      </c>
      <c r="Q31" s="160">
        <f>ROUND(E31*P31,2)</f>
        <v>0</v>
      </c>
      <c r="R31" s="160"/>
      <c r="S31" s="160" t="s">
        <v>107</v>
      </c>
      <c r="T31" s="160" t="s">
        <v>96</v>
      </c>
      <c r="U31" s="160">
        <v>9.4E-2</v>
      </c>
      <c r="V31" s="160">
        <f>ROUND(E31*U31,2)</f>
        <v>17.579999999999998</v>
      </c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97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16</v>
      </c>
      <c r="B32" s="174" t="s">
        <v>136</v>
      </c>
      <c r="C32" s="187" t="s">
        <v>137</v>
      </c>
      <c r="D32" s="175" t="s">
        <v>95</v>
      </c>
      <c r="E32" s="176">
        <v>37.4</v>
      </c>
      <c r="F32" s="177"/>
      <c r="G32" s="178">
        <f>ROUND(E32*F32,2)</f>
        <v>0</v>
      </c>
      <c r="H32" s="161"/>
      <c r="I32" s="160">
        <f>ROUND(E32*H32,2)</f>
        <v>0</v>
      </c>
      <c r="J32" s="161"/>
      <c r="K32" s="160">
        <f>ROUND(E32*J32,2)</f>
        <v>0</v>
      </c>
      <c r="L32" s="160">
        <v>21</v>
      </c>
      <c r="M32" s="160">
        <f>G32*(1+L32/100)</f>
        <v>0</v>
      </c>
      <c r="N32" s="160">
        <v>2.5249999999999999</v>
      </c>
      <c r="O32" s="160">
        <f>ROUND(E32*N32,2)</f>
        <v>94.44</v>
      </c>
      <c r="P32" s="160">
        <v>0</v>
      </c>
      <c r="Q32" s="160">
        <f>ROUND(E32*P32,2)</f>
        <v>0</v>
      </c>
      <c r="R32" s="160"/>
      <c r="S32" s="160" t="s">
        <v>96</v>
      </c>
      <c r="T32" s="160" t="s">
        <v>96</v>
      </c>
      <c r="U32" s="160">
        <v>2.3170000000000002</v>
      </c>
      <c r="V32" s="160">
        <f>ROUND(E32*U32,2)</f>
        <v>86.66</v>
      </c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97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88" t="s">
        <v>138</v>
      </c>
      <c r="D33" s="162"/>
      <c r="E33" s="163">
        <v>37.4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99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0.95" outlineLevel="1" x14ac:dyDescent="0.2">
      <c r="A34" s="173">
        <v>17</v>
      </c>
      <c r="B34" s="174" t="s">
        <v>139</v>
      </c>
      <c r="C34" s="187" t="s">
        <v>140</v>
      </c>
      <c r="D34" s="175" t="s">
        <v>125</v>
      </c>
      <c r="E34" s="176">
        <v>0.95482</v>
      </c>
      <c r="F34" s="177"/>
      <c r="G34" s="178">
        <f>ROUND(E34*F34,2)</f>
        <v>0</v>
      </c>
      <c r="H34" s="161"/>
      <c r="I34" s="160">
        <f>ROUND(E34*H34,2)</f>
        <v>0</v>
      </c>
      <c r="J34" s="161"/>
      <c r="K34" s="160">
        <f>ROUND(E34*J34,2)</f>
        <v>0</v>
      </c>
      <c r="L34" s="160">
        <v>21</v>
      </c>
      <c r="M34" s="160">
        <f>G34*(1+L34/100)</f>
        <v>0</v>
      </c>
      <c r="N34" s="160">
        <v>1.0662499999999999</v>
      </c>
      <c r="O34" s="160">
        <f>ROUND(E34*N34,2)</f>
        <v>1.02</v>
      </c>
      <c r="P34" s="160">
        <v>0</v>
      </c>
      <c r="Q34" s="160">
        <f>ROUND(E34*P34,2)</f>
        <v>0</v>
      </c>
      <c r="R34" s="160"/>
      <c r="S34" s="160" t="s">
        <v>96</v>
      </c>
      <c r="T34" s="160" t="s">
        <v>96</v>
      </c>
      <c r="U34" s="160">
        <v>15.231</v>
      </c>
      <c r="V34" s="160">
        <f>ROUND(E34*U34,2)</f>
        <v>14.54</v>
      </c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97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88" t="s">
        <v>141</v>
      </c>
      <c r="D35" s="162"/>
      <c r="E35" s="163">
        <v>0.83028000000000002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99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90" t="s">
        <v>142</v>
      </c>
      <c r="D36" s="164"/>
      <c r="E36" s="165">
        <v>0.12454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99</v>
      </c>
      <c r="AH36" s="151">
        <v>4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90" t="s">
        <v>143</v>
      </c>
      <c r="D37" s="164"/>
      <c r="E37" s="165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99</v>
      </c>
      <c r="AH37" s="151">
        <v>4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0.95" outlineLevel="1" x14ac:dyDescent="0.2">
      <c r="A38" s="179">
        <v>18</v>
      </c>
      <c r="B38" s="180" t="s">
        <v>144</v>
      </c>
      <c r="C38" s="189" t="s">
        <v>145</v>
      </c>
      <c r="D38" s="181" t="s">
        <v>106</v>
      </c>
      <c r="E38" s="182">
        <v>187</v>
      </c>
      <c r="F38" s="183"/>
      <c r="G38" s="184">
        <f>ROUND(E38*F38,2)</f>
        <v>0</v>
      </c>
      <c r="H38" s="161"/>
      <c r="I38" s="160">
        <f>ROUND(E38*H38,2)</f>
        <v>0</v>
      </c>
      <c r="J38" s="161"/>
      <c r="K38" s="160">
        <f>ROUND(E38*J38,2)</f>
        <v>0</v>
      </c>
      <c r="L38" s="160">
        <v>21</v>
      </c>
      <c r="M38" s="160">
        <f>G38*(1+L38/100)</f>
        <v>0</v>
      </c>
      <c r="N38" s="160">
        <v>0.1241</v>
      </c>
      <c r="O38" s="160">
        <f>ROUND(E38*N38,2)</f>
        <v>23.21</v>
      </c>
      <c r="P38" s="160">
        <v>0</v>
      </c>
      <c r="Q38" s="160">
        <f>ROUND(E38*P38,2)</f>
        <v>0</v>
      </c>
      <c r="R38" s="160"/>
      <c r="S38" s="160" t="s">
        <v>107</v>
      </c>
      <c r="T38" s="160" t="s">
        <v>108</v>
      </c>
      <c r="U38" s="160">
        <v>1.5960000000000001</v>
      </c>
      <c r="V38" s="160">
        <f>ROUND(E38*U38,2)</f>
        <v>298.45</v>
      </c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97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0.95" outlineLevel="1" x14ac:dyDescent="0.2">
      <c r="A39" s="173">
        <v>19</v>
      </c>
      <c r="B39" s="174" t="s">
        <v>146</v>
      </c>
      <c r="C39" s="187" t="s">
        <v>147</v>
      </c>
      <c r="D39" s="175" t="s">
        <v>106</v>
      </c>
      <c r="E39" s="176">
        <v>10</v>
      </c>
      <c r="F39" s="177"/>
      <c r="G39" s="178">
        <f>ROUND(E39*F39,2)</f>
        <v>0</v>
      </c>
      <c r="H39" s="161"/>
      <c r="I39" s="160">
        <f>ROUND(E39*H39,2)</f>
        <v>0</v>
      </c>
      <c r="J39" s="161"/>
      <c r="K39" s="160">
        <f>ROUND(E39*J39,2)</f>
        <v>0</v>
      </c>
      <c r="L39" s="160">
        <v>21</v>
      </c>
      <c r="M39" s="160">
        <f>G39*(1+L39/100)</f>
        <v>0</v>
      </c>
      <c r="N39" s="160">
        <v>0.13500000000000001</v>
      </c>
      <c r="O39" s="160">
        <f>ROUND(E39*N39,2)</f>
        <v>1.35</v>
      </c>
      <c r="P39" s="160">
        <v>0</v>
      </c>
      <c r="Q39" s="160">
        <f>ROUND(E39*P39,2)</f>
        <v>0</v>
      </c>
      <c r="R39" s="160"/>
      <c r="S39" s="160" t="s">
        <v>107</v>
      </c>
      <c r="T39" s="160" t="s">
        <v>108</v>
      </c>
      <c r="U39" s="160">
        <v>0</v>
      </c>
      <c r="V39" s="160">
        <f>ROUND(E39*U39,2)</f>
        <v>0</v>
      </c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148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88" t="s">
        <v>149</v>
      </c>
      <c r="D40" s="162"/>
      <c r="E40" s="163">
        <v>10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99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0.95" outlineLevel="1" x14ac:dyDescent="0.2">
      <c r="A41" s="179">
        <v>20</v>
      </c>
      <c r="B41" s="180" t="s">
        <v>150</v>
      </c>
      <c r="C41" s="189" t="s">
        <v>151</v>
      </c>
      <c r="D41" s="181" t="s">
        <v>106</v>
      </c>
      <c r="E41" s="182">
        <v>187</v>
      </c>
      <c r="F41" s="183"/>
      <c r="G41" s="184">
        <f>ROUND(E41*F41,2)</f>
        <v>0</v>
      </c>
      <c r="H41" s="161"/>
      <c r="I41" s="160">
        <f>ROUND(E41*H41,2)</f>
        <v>0</v>
      </c>
      <c r="J41" s="161"/>
      <c r="K41" s="160">
        <f>ROUND(E41*J41,2)</f>
        <v>0</v>
      </c>
      <c r="L41" s="160">
        <v>21</v>
      </c>
      <c r="M41" s="160">
        <f>G41*(1+L41/100)</f>
        <v>0</v>
      </c>
      <c r="N41" s="160">
        <v>0</v>
      </c>
      <c r="O41" s="160">
        <f>ROUND(E41*N41,2)</f>
        <v>0</v>
      </c>
      <c r="P41" s="160">
        <v>0</v>
      </c>
      <c r="Q41" s="160">
        <f>ROUND(E41*P41,2)</f>
        <v>0</v>
      </c>
      <c r="R41" s="160"/>
      <c r="S41" s="160" t="s">
        <v>107</v>
      </c>
      <c r="T41" s="160" t="s">
        <v>108</v>
      </c>
      <c r="U41" s="160">
        <v>3.9249999999999998</v>
      </c>
      <c r="V41" s="160">
        <f>ROUND(E41*U41,2)</f>
        <v>733.98</v>
      </c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97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0.95" outlineLevel="1" x14ac:dyDescent="0.2">
      <c r="A42" s="173">
        <v>21</v>
      </c>
      <c r="B42" s="174" t="s">
        <v>152</v>
      </c>
      <c r="C42" s="187" t="s">
        <v>153</v>
      </c>
      <c r="D42" s="175" t="s">
        <v>120</v>
      </c>
      <c r="E42" s="176">
        <v>32.904000000000003</v>
      </c>
      <c r="F42" s="177"/>
      <c r="G42" s="178">
        <f>ROUND(E42*F42,2)</f>
        <v>0</v>
      </c>
      <c r="H42" s="161"/>
      <c r="I42" s="160">
        <f>ROUND(E42*H42,2)</f>
        <v>0</v>
      </c>
      <c r="J42" s="161"/>
      <c r="K42" s="160">
        <f>ROUND(E42*J42,2)</f>
        <v>0</v>
      </c>
      <c r="L42" s="160">
        <v>21</v>
      </c>
      <c r="M42" s="160">
        <f>G42*(1+L42/100)</f>
        <v>0</v>
      </c>
      <c r="N42" s="160">
        <v>0</v>
      </c>
      <c r="O42" s="160">
        <f>ROUND(E42*N42,2)</f>
        <v>0</v>
      </c>
      <c r="P42" s="160">
        <v>0</v>
      </c>
      <c r="Q42" s="160">
        <f>ROUND(E42*P42,2)</f>
        <v>0</v>
      </c>
      <c r="R42" s="160"/>
      <c r="S42" s="160" t="s">
        <v>107</v>
      </c>
      <c r="T42" s="160" t="s">
        <v>108</v>
      </c>
      <c r="U42" s="160">
        <v>0</v>
      </c>
      <c r="V42" s="160">
        <f>ROUND(E42*U42,2)</f>
        <v>0</v>
      </c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97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88" t="s">
        <v>154</v>
      </c>
      <c r="D43" s="162"/>
      <c r="E43" s="163">
        <v>32.904000000000003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99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22</v>
      </c>
      <c r="B44" s="174" t="s">
        <v>155</v>
      </c>
      <c r="C44" s="187" t="s">
        <v>156</v>
      </c>
      <c r="D44" s="175" t="s">
        <v>120</v>
      </c>
      <c r="E44" s="176">
        <v>32.904000000000003</v>
      </c>
      <c r="F44" s="177"/>
      <c r="G44" s="178">
        <f>ROUND(E44*F44,2)</f>
        <v>0</v>
      </c>
      <c r="H44" s="161"/>
      <c r="I44" s="160">
        <f>ROUND(E44*H44,2)</f>
        <v>0</v>
      </c>
      <c r="J44" s="161"/>
      <c r="K44" s="160">
        <f>ROUND(E44*J44,2)</f>
        <v>0</v>
      </c>
      <c r="L44" s="160">
        <v>21</v>
      </c>
      <c r="M44" s="160">
        <f>G44*(1+L44/100)</f>
        <v>0</v>
      </c>
      <c r="N44" s="160">
        <v>0</v>
      </c>
      <c r="O44" s="160">
        <f>ROUND(E44*N44,2)</f>
        <v>0</v>
      </c>
      <c r="P44" s="160">
        <v>0</v>
      </c>
      <c r="Q44" s="160">
        <f>ROUND(E44*P44,2)</f>
        <v>0</v>
      </c>
      <c r="R44" s="160"/>
      <c r="S44" s="160" t="s">
        <v>107</v>
      </c>
      <c r="T44" s="160" t="s">
        <v>108</v>
      </c>
      <c r="U44" s="160">
        <v>0</v>
      </c>
      <c r="V44" s="160">
        <f>ROUND(E44*U44,2)</f>
        <v>0</v>
      </c>
      <c r="W44" s="160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97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88" t="s">
        <v>154</v>
      </c>
      <c r="D45" s="162"/>
      <c r="E45" s="163">
        <v>32.904000000000003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99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0.95" outlineLevel="1" x14ac:dyDescent="0.2">
      <c r="A46" s="173">
        <v>23</v>
      </c>
      <c r="B46" s="174" t="s">
        <v>157</v>
      </c>
      <c r="C46" s="187" t="s">
        <v>158</v>
      </c>
      <c r="D46" s="175" t="s">
        <v>120</v>
      </c>
      <c r="E46" s="176">
        <v>75.2</v>
      </c>
      <c r="F46" s="177"/>
      <c r="G46" s="178">
        <f>ROUND(E46*F46,2)</f>
        <v>0</v>
      </c>
      <c r="H46" s="161"/>
      <c r="I46" s="160">
        <f>ROUND(E46*H46,2)</f>
        <v>0</v>
      </c>
      <c r="J46" s="161"/>
      <c r="K46" s="160">
        <f>ROUND(E46*J46,2)</f>
        <v>0</v>
      </c>
      <c r="L46" s="160">
        <v>21</v>
      </c>
      <c r="M46" s="160">
        <f>G46*(1+L46/100)</f>
        <v>0</v>
      </c>
      <c r="N46" s="160">
        <v>0</v>
      </c>
      <c r="O46" s="160">
        <f>ROUND(E46*N46,2)</f>
        <v>0</v>
      </c>
      <c r="P46" s="160">
        <v>0</v>
      </c>
      <c r="Q46" s="160">
        <f>ROUND(E46*P46,2)</f>
        <v>0</v>
      </c>
      <c r="R46" s="160"/>
      <c r="S46" s="160" t="s">
        <v>107</v>
      </c>
      <c r="T46" s="160" t="s">
        <v>108</v>
      </c>
      <c r="U46" s="160">
        <v>0</v>
      </c>
      <c r="V46" s="160">
        <f>ROUND(E46*U46,2)</f>
        <v>0</v>
      </c>
      <c r="W46" s="160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97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88" t="s">
        <v>159</v>
      </c>
      <c r="D47" s="162"/>
      <c r="E47" s="163">
        <v>75.2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99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24</v>
      </c>
      <c r="B48" s="174" t="s">
        <v>160</v>
      </c>
      <c r="C48" s="187" t="s">
        <v>161</v>
      </c>
      <c r="D48" s="175" t="s">
        <v>120</v>
      </c>
      <c r="E48" s="176">
        <v>75.2</v>
      </c>
      <c r="F48" s="177"/>
      <c r="G48" s="178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60">
        <v>0</v>
      </c>
      <c r="O48" s="160">
        <f>ROUND(E48*N48,2)</f>
        <v>0</v>
      </c>
      <c r="P48" s="160">
        <v>0</v>
      </c>
      <c r="Q48" s="160">
        <f>ROUND(E48*P48,2)</f>
        <v>0</v>
      </c>
      <c r="R48" s="160"/>
      <c r="S48" s="160" t="s">
        <v>107</v>
      </c>
      <c r="T48" s="160" t="s">
        <v>108</v>
      </c>
      <c r="U48" s="160">
        <v>0</v>
      </c>
      <c r="V48" s="160">
        <f>ROUND(E48*U48,2)</f>
        <v>0</v>
      </c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97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88" t="s">
        <v>162</v>
      </c>
      <c r="D49" s="162"/>
      <c r="E49" s="163">
        <v>75.2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99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0.95" outlineLevel="1" x14ac:dyDescent="0.2">
      <c r="A50" s="179">
        <v>25</v>
      </c>
      <c r="B50" s="180" t="s">
        <v>163</v>
      </c>
      <c r="C50" s="189" t="s">
        <v>164</v>
      </c>
      <c r="D50" s="181" t="s">
        <v>165</v>
      </c>
      <c r="E50" s="182">
        <v>1</v>
      </c>
      <c r="F50" s="183"/>
      <c r="G50" s="184">
        <f>ROUND(E50*F50,2)</f>
        <v>0</v>
      </c>
      <c r="H50" s="161"/>
      <c r="I50" s="160">
        <f>ROUND(E50*H50,2)</f>
        <v>0</v>
      </c>
      <c r="J50" s="161"/>
      <c r="K50" s="160">
        <f>ROUND(E50*J50,2)</f>
        <v>0</v>
      </c>
      <c r="L50" s="160">
        <v>21</v>
      </c>
      <c r="M50" s="160">
        <f>G50*(1+L50/100)</f>
        <v>0</v>
      </c>
      <c r="N50" s="160">
        <v>0</v>
      </c>
      <c r="O50" s="160">
        <f>ROUND(E50*N50,2)</f>
        <v>0</v>
      </c>
      <c r="P50" s="160">
        <v>0</v>
      </c>
      <c r="Q50" s="160">
        <f>ROUND(E50*P50,2)</f>
        <v>0</v>
      </c>
      <c r="R50" s="160"/>
      <c r="S50" s="160" t="s">
        <v>107</v>
      </c>
      <c r="T50" s="160" t="s">
        <v>108</v>
      </c>
      <c r="U50" s="160">
        <v>0</v>
      </c>
      <c r="V50" s="160">
        <f>ROUND(E50*U50,2)</f>
        <v>0</v>
      </c>
      <c r="W50" s="160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97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0.95" outlineLevel="1" x14ac:dyDescent="0.2">
      <c r="A51" s="179">
        <v>26</v>
      </c>
      <c r="B51" s="180" t="s">
        <v>166</v>
      </c>
      <c r="C51" s="189" t="s">
        <v>167</v>
      </c>
      <c r="D51" s="181" t="s">
        <v>165</v>
      </c>
      <c r="E51" s="182">
        <v>1</v>
      </c>
      <c r="F51" s="183"/>
      <c r="G51" s="184">
        <f>ROUND(E51*F51,2)</f>
        <v>0</v>
      </c>
      <c r="H51" s="161"/>
      <c r="I51" s="160">
        <f>ROUND(E51*H51,2)</f>
        <v>0</v>
      </c>
      <c r="J51" s="161"/>
      <c r="K51" s="160">
        <f>ROUND(E51*J51,2)</f>
        <v>0</v>
      </c>
      <c r="L51" s="160">
        <v>21</v>
      </c>
      <c r="M51" s="160">
        <f>G51*(1+L51/100)</f>
        <v>0</v>
      </c>
      <c r="N51" s="160">
        <v>0</v>
      </c>
      <c r="O51" s="160">
        <f>ROUND(E51*N51,2)</f>
        <v>0</v>
      </c>
      <c r="P51" s="160">
        <v>0</v>
      </c>
      <c r="Q51" s="160">
        <f>ROUND(E51*P51,2)</f>
        <v>0</v>
      </c>
      <c r="R51" s="160"/>
      <c r="S51" s="160" t="s">
        <v>107</v>
      </c>
      <c r="T51" s="160" t="s">
        <v>108</v>
      </c>
      <c r="U51" s="160">
        <v>0</v>
      </c>
      <c r="V51" s="160">
        <f>ROUND(E51*U51,2)</f>
        <v>0</v>
      </c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97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0.95" outlineLevel="1" x14ac:dyDescent="0.2">
      <c r="A52" s="179">
        <v>27</v>
      </c>
      <c r="B52" s="180" t="s">
        <v>168</v>
      </c>
      <c r="C52" s="189" t="s">
        <v>169</v>
      </c>
      <c r="D52" s="181" t="s">
        <v>165</v>
      </c>
      <c r="E52" s="182">
        <v>1</v>
      </c>
      <c r="F52" s="183"/>
      <c r="G52" s="184">
        <f>ROUND(E52*F52,2)</f>
        <v>0</v>
      </c>
      <c r="H52" s="161"/>
      <c r="I52" s="160">
        <f>ROUND(E52*H52,2)</f>
        <v>0</v>
      </c>
      <c r="J52" s="161"/>
      <c r="K52" s="160">
        <f>ROUND(E52*J52,2)</f>
        <v>0</v>
      </c>
      <c r="L52" s="160">
        <v>21</v>
      </c>
      <c r="M52" s="160">
        <f>G52*(1+L52/100)</f>
        <v>0</v>
      </c>
      <c r="N52" s="160">
        <v>0</v>
      </c>
      <c r="O52" s="160">
        <f>ROUND(E52*N52,2)</f>
        <v>0</v>
      </c>
      <c r="P52" s="160">
        <v>0</v>
      </c>
      <c r="Q52" s="160">
        <f>ROUND(E52*P52,2)</f>
        <v>0</v>
      </c>
      <c r="R52" s="160"/>
      <c r="S52" s="160" t="s">
        <v>107</v>
      </c>
      <c r="T52" s="160" t="s">
        <v>108</v>
      </c>
      <c r="U52" s="160">
        <v>0</v>
      </c>
      <c r="V52" s="160">
        <f>ROUND(E52*U52,2)</f>
        <v>0</v>
      </c>
      <c r="W52" s="160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97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20.95" outlineLevel="1" x14ac:dyDescent="0.2">
      <c r="A53" s="173">
        <v>28</v>
      </c>
      <c r="B53" s="174" t="s">
        <v>170</v>
      </c>
      <c r="C53" s="187" t="s">
        <v>171</v>
      </c>
      <c r="D53" s="175" t="s">
        <v>172</v>
      </c>
      <c r="E53" s="176">
        <v>748</v>
      </c>
      <c r="F53" s="177"/>
      <c r="G53" s="178">
        <f>ROUND(E53*F53,2)</f>
        <v>0</v>
      </c>
      <c r="H53" s="161"/>
      <c r="I53" s="160">
        <f>ROUND(E53*H53,2)</f>
        <v>0</v>
      </c>
      <c r="J53" s="161"/>
      <c r="K53" s="160">
        <f>ROUND(E53*J53,2)</f>
        <v>0</v>
      </c>
      <c r="L53" s="160">
        <v>21</v>
      </c>
      <c r="M53" s="160">
        <f>G53*(1+L53/100)</f>
        <v>0</v>
      </c>
      <c r="N53" s="160">
        <v>0</v>
      </c>
      <c r="O53" s="160">
        <f>ROUND(E53*N53,2)</f>
        <v>0</v>
      </c>
      <c r="P53" s="160">
        <v>0</v>
      </c>
      <c r="Q53" s="160">
        <f>ROUND(E53*P53,2)</f>
        <v>0</v>
      </c>
      <c r="R53" s="160"/>
      <c r="S53" s="160" t="s">
        <v>107</v>
      </c>
      <c r="T53" s="160" t="s">
        <v>108</v>
      </c>
      <c r="U53" s="160">
        <v>0</v>
      </c>
      <c r="V53" s="160">
        <f>ROUND(E53*U53,2)</f>
        <v>0</v>
      </c>
      <c r="W53" s="160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97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188" t="s">
        <v>173</v>
      </c>
      <c r="D54" s="162"/>
      <c r="E54" s="163">
        <v>748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99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9">
        <v>29</v>
      </c>
      <c r="B55" s="180" t="s">
        <v>174</v>
      </c>
      <c r="C55" s="189" t="s">
        <v>175</v>
      </c>
      <c r="D55" s="181" t="s">
        <v>125</v>
      </c>
      <c r="E55" s="182">
        <v>232.76859999999999</v>
      </c>
      <c r="F55" s="183"/>
      <c r="G55" s="184">
        <f>ROUND(E55*F55,2)</f>
        <v>0</v>
      </c>
      <c r="H55" s="161"/>
      <c r="I55" s="160">
        <f>ROUND(E55*H55,2)</f>
        <v>0</v>
      </c>
      <c r="J55" s="161"/>
      <c r="K55" s="160">
        <f>ROUND(E55*J55,2)</f>
        <v>0</v>
      </c>
      <c r="L55" s="160">
        <v>21</v>
      </c>
      <c r="M55" s="160">
        <f>G55*(1+L55/100)</f>
        <v>0</v>
      </c>
      <c r="N55" s="160">
        <v>0</v>
      </c>
      <c r="O55" s="160">
        <f>ROUND(E55*N55,2)</f>
        <v>0</v>
      </c>
      <c r="P55" s="160">
        <v>0</v>
      </c>
      <c r="Q55" s="160">
        <f>ROUND(E55*P55,2)</f>
        <v>0</v>
      </c>
      <c r="R55" s="160"/>
      <c r="S55" s="160" t="s">
        <v>96</v>
      </c>
      <c r="T55" s="160" t="s">
        <v>96</v>
      </c>
      <c r="U55" s="160">
        <v>1.67</v>
      </c>
      <c r="V55" s="160">
        <f>ROUND(E55*U55,2)</f>
        <v>388.72</v>
      </c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128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t="12.95" x14ac:dyDescent="0.2">
      <c r="A56" s="167" t="s">
        <v>91</v>
      </c>
      <c r="B56" s="168" t="s">
        <v>62</v>
      </c>
      <c r="C56" s="186" t="s">
        <v>63</v>
      </c>
      <c r="D56" s="169"/>
      <c r="E56" s="170"/>
      <c r="F56" s="171"/>
      <c r="G56" s="172">
        <f>SUMIF(AG57:AG62,"&lt;&gt;NOR",G57:G62)</f>
        <v>0</v>
      </c>
      <c r="H56" s="166"/>
      <c r="I56" s="166">
        <f>SUM(I57:I62)</f>
        <v>0</v>
      </c>
      <c r="J56" s="166"/>
      <c r="K56" s="166">
        <f>SUM(K57:K62)</f>
        <v>0</v>
      </c>
      <c r="L56" s="166"/>
      <c r="M56" s="166">
        <f>SUM(M57:M62)</f>
        <v>0</v>
      </c>
      <c r="N56" s="166"/>
      <c r="O56" s="166">
        <f>SUM(O57:O62)</f>
        <v>0</v>
      </c>
      <c r="P56" s="166"/>
      <c r="Q56" s="166">
        <f>SUM(Q57:Q62)</f>
        <v>0</v>
      </c>
      <c r="R56" s="166"/>
      <c r="S56" s="166"/>
      <c r="T56" s="166"/>
      <c r="U56" s="166"/>
      <c r="V56" s="166">
        <f>SUM(V57:V62)</f>
        <v>256.05</v>
      </c>
      <c r="W56" s="166"/>
      <c r="AG56" t="s">
        <v>92</v>
      </c>
    </row>
    <row r="57" spans="1:60" ht="20.95" outlineLevel="1" x14ac:dyDescent="0.2">
      <c r="A57" s="179">
        <v>30</v>
      </c>
      <c r="B57" s="180" t="s">
        <v>176</v>
      </c>
      <c r="C57" s="189" t="s">
        <v>177</v>
      </c>
      <c r="D57" s="181" t="s">
        <v>125</v>
      </c>
      <c r="E57" s="182">
        <v>146.05690000000001</v>
      </c>
      <c r="F57" s="183"/>
      <c r="G57" s="184">
        <f t="shared" ref="G57:G62" si="0">ROUND(E57*F57,2)</f>
        <v>0</v>
      </c>
      <c r="H57" s="161"/>
      <c r="I57" s="160">
        <f t="shared" ref="I57:I62" si="1">ROUND(E57*H57,2)</f>
        <v>0</v>
      </c>
      <c r="J57" s="161"/>
      <c r="K57" s="160">
        <f t="shared" ref="K57:K62" si="2">ROUND(E57*J57,2)</f>
        <v>0</v>
      </c>
      <c r="L57" s="160">
        <v>21</v>
      </c>
      <c r="M57" s="160">
        <f t="shared" ref="M57:M62" si="3">G57*(1+L57/100)</f>
        <v>0</v>
      </c>
      <c r="N57" s="160">
        <v>0</v>
      </c>
      <c r="O57" s="160">
        <f t="shared" ref="O57:O62" si="4">ROUND(E57*N57,2)</f>
        <v>0</v>
      </c>
      <c r="P57" s="160">
        <v>0</v>
      </c>
      <c r="Q57" s="160">
        <f t="shared" ref="Q57:Q62" si="5">ROUND(E57*P57,2)</f>
        <v>0</v>
      </c>
      <c r="R57" s="160"/>
      <c r="S57" s="160" t="s">
        <v>96</v>
      </c>
      <c r="T57" s="160" t="s">
        <v>108</v>
      </c>
      <c r="U57" s="160">
        <v>0.49</v>
      </c>
      <c r="V57" s="160">
        <f t="shared" ref="V57:V62" si="6">ROUND(E57*U57,2)</f>
        <v>71.569999999999993</v>
      </c>
      <c r="W57" s="160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178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79">
        <v>31</v>
      </c>
      <c r="B58" s="180" t="s">
        <v>179</v>
      </c>
      <c r="C58" s="189" t="s">
        <v>180</v>
      </c>
      <c r="D58" s="181" t="s">
        <v>125</v>
      </c>
      <c r="E58" s="182">
        <v>1460.569</v>
      </c>
      <c r="F58" s="183"/>
      <c r="G58" s="184">
        <f t="shared" si="0"/>
        <v>0</v>
      </c>
      <c r="H58" s="161"/>
      <c r="I58" s="160">
        <f t="shared" si="1"/>
        <v>0</v>
      </c>
      <c r="J58" s="161"/>
      <c r="K58" s="160">
        <f t="shared" si="2"/>
        <v>0</v>
      </c>
      <c r="L58" s="160">
        <v>21</v>
      </c>
      <c r="M58" s="160">
        <f t="shared" si="3"/>
        <v>0</v>
      </c>
      <c r="N58" s="160">
        <v>0</v>
      </c>
      <c r="O58" s="160">
        <f t="shared" si="4"/>
        <v>0</v>
      </c>
      <c r="P58" s="160">
        <v>0</v>
      </c>
      <c r="Q58" s="160">
        <f t="shared" si="5"/>
        <v>0</v>
      </c>
      <c r="R58" s="160"/>
      <c r="S58" s="160" t="s">
        <v>96</v>
      </c>
      <c r="T58" s="160" t="s">
        <v>108</v>
      </c>
      <c r="U58" s="160">
        <v>0</v>
      </c>
      <c r="V58" s="160">
        <f t="shared" si="6"/>
        <v>0</v>
      </c>
      <c r="W58" s="160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178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9">
        <v>32</v>
      </c>
      <c r="B59" s="180" t="s">
        <v>179</v>
      </c>
      <c r="C59" s="189" t="s">
        <v>181</v>
      </c>
      <c r="D59" s="181" t="s">
        <v>125</v>
      </c>
      <c r="E59" s="182">
        <v>1460.569</v>
      </c>
      <c r="F59" s="183"/>
      <c r="G59" s="184">
        <f t="shared" si="0"/>
        <v>0</v>
      </c>
      <c r="H59" s="161"/>
      <c r="I59" s="160">
        <f t="shared" si="1"/>
        <v>0</v>
      </c>
      <c r="J59" s="161"/>
      <c r="K59" s="160">
        <f t="shared" si="2"/>
        <v>0</v>
      </c>
      <c r="L59" s="160">
        <v>21</v>
      </c>
      <c r="M59" s="160">
        <f t="shared" si="3"/>
        <v>0</v>
      </c>
      <c r="N59" s="160">
        <v>0</v>
      </c>
      <c r="O59" s="160">
        <f t="shared" si="4"/>
        <v>0</v>
      </c>
      <c r="P59" s="160">
        <v>0</v>
      </c>
      <c r="Q59" s="160">
        <f t="shared" si="5"/>
        <v>0</v>
      </c>
      <c r="R59" s="160"/>
      <c r="S59" s="160" t="s">
        <v>96</v>
      </c>
      <c r="T59" s="160" t="s">
        <v>108</v>
      </c>
      <c r="U59" s="160">
        <v>0</v>
      </c>
      <c r="V59" s="160">
        <f t="shared" si="6"/>
        <v>0</v>
      </c>
      <c r="W59" s="160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178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9">
        <v>33</v>
      </c>
      <c r="B60" s="180" t="s">
        <v>182</v>
      </c>
      <c r="C60" s="189" t="s">
        <v>183</v>
      </c>
      <c r="D60" s="181" t="s">
        <v>125</v>
      </c>
      <c r="E60" s="182">
        <v>146.05690000000001</v>
      </c>
      <c r="F60" s="183"/>
      <c r="G60" s="184">
        <f t="shared" si="0"/>
        <v>0</v>
      </c>
      <c r="H60" s="161"/>
      <c r="I60" s="160">
        <f t="shared" si="1"/>
        <v>0</v>
      </c>
      <c r="J60" s="161"/>
      <c r="K60" s="160">
        <f t="shared" si="2"/>
        <v>0</v>
      </c>
      <c r="L60" s="160">
        <v>21</v>
      </c>
      <c r="M60" s="160">
        <f t="shared" si="3"/>
        <v>0</v>
      </c>
      <c r="N60" s="160">
        <v>0</v>
      </c>
      <c r="O60" s="160">
        <f t="shared" si="4"/>
        <v>0</v>
      </c>
      <c r="P60" s="160">
        <v>0</v>
      </c>
      <c r="Q60" s="160">
        <f t="shared" si="5"/>
        <v>0</v>
      </c>
      <c r="R60" s="160"/>
      <c r="S60" s="160" t="s">
        <v>96</v>
      </c>
      <c r="T60" s="160" t="s">
        <v>108</v>
      </c>
      <c r="U60" s="160">
        <v>0.94199999999999995</v>
      </c>
      <c r="V60" s="160">
        <f t="shared" si="6"/>
        <v>137.59</v>
      </c>
      <c r="W60" s="160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178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79">
        <v>34</v>
      </c>
      <c r="B61" s="180" t="s">
        <v>184</v>
      </c>
      <c r="C61" s="189" t="s">
        <v>185</v>
      </c>
      <c r="D61" s="181" t="s">
        <v>125</v>
      </c>
      <c r="E61" s="182">
        <v>438.17070000000001</v>
      </c>
      <c r="F61" s="183"/>
      <c r="G61" s="184">
        <f t="shared" si="0"/>
        <v>0</v>
      </c>
      <c r="H61" s="161"/>
      <c r="I61" s="160">
        <f t="shared" si="1"/>
        <v>0</v>
      </c>
      <c r="J61" s="161"/>
      <c r="K61" s="160">
        <f t="shared" si="2"/>
        <v>0</v>
      </c>
      <c r="L61" s="160">
        <v>21</v>
      </c>
      <c r="M61" s="160">
        <f t="shared" si="3"/>
        <v>0</v>
      </c>
      <c r="N61" s="160">
        <v>0</v>
      </c>
      <c r="O61" s="160">
        <f t="shared" si="4"/>
        <v>0</v>
      </c>
      <c r="P61" s="160">
        <v>0</v>
      </c>
      <c r="Q61" s="160">
        <f t="shared" si="5"/>
        <v>0</v>
      </c>
      <c r="R61" s="160"/>
      <c r="S61" s="160" t="s">
        <v>96</v>
      </c>
      <c r="T61" s="160" t="s">
        <v>108</v>
      </c>
      <c r="U61" s="160">
        <v>0.105</v>
      </c>
      <c r="V61" s="160">
        <f t="shared" si="6"/>
        <v>46.01</v>
      </c>
      <c r="W61" s="160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178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9">
        <v>35</v>
      </c>
      <c r="B62" s="180" t="s">
        <v>186</v>
      </c>
      <c r="C62" s="189" t="s">
        <v>187</v>
      </c>
      <c r="D62" s="181" t="s">
        <v>125</v>
      </c>
      <c r="E62" s="182">
        <v>146.05690000000001</v>
      </c>
      <c r="F62" s="183"/>
      <c r="G62" s="184">
        <f t="shared" si="0"/>
        <v>0</v>
      </c>
      <c r="H62" s="161"/>
      <c r="I62" s="160">
        <f t="shared" si="1"/>
        <v>0</v>
      </c>
      <c r="J62" s="161"/>
      <c r="K62" s="160">
        <f t="shared" si="2"/>
        <v>0</v>
      </c>
      <c r="L62" s="160">
        <v>21</v>
      </c>
      <c r="M62" s="160">
        <f t="shared" si="3"/>
        <v>0</v>
      </c>
      <c r="N62" s="160">
        <v>0</v>
      </c>
      <c r="O62" s="160">
        <f t="shared" si="4"/>
        <v>0</v>
      </c>
      <c r="P62" s="160">
        <v>0</v>
      </c>
      <c r="Q62" s="160">
        <f t="shared" si="5"/>
        <v>0</v>
      </c>
      <c r="R62" s="160"/>
      <c r="S62" s="160" t="s">
        <v>96</v>
      </c>
      <c r="T62" s="160" t="s">
        <v>108</v>
      </c>
      <c r="U62" s="160">
        <v>6.0000000000000001E-3</v>
      </c>
      <c r="V62" s="160">
        <f t="shared" si="6"/>
        <v>0.88</v>
      </c>
      <c r="W62" s="160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178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12.95" x14ac:dyDescent="0.2">
      <c r="A63" s="167" t="s">
        <v>91</v>
      </c>
      <c r="B63" s="168" t="s">
        <v>65</v>
      </c>
      <c r="C63" s="186" t="s">
        <v>29</v>
      </c>
      <c r="D63" s="169"/>
      <c r="E63" s="170"/>
      <c r="F63" s="171"/>
      <c r="G63" s="172">
        <f>SUMIF(AG64:AG66,"&lt;&gt;NOR",G64:G66)</f>
        <v>0</v>
      </c>
      <c r="H63" s="166"/>
      <c r="I63" s="166">
        <f>SUM(I64:I66)</f>
        <v>0</v>
      </c>
      <c r="J63" s="166"/>
      <c r="K63" s="166">
        <f>SUM(K64:K66)</f>
        <v>0</v>
      </c>
      <c r="L63" s="166"/>
      <c r="M63" s="166">
        <f>SUM(M64:M66)</f>
        <v>0</v>
      </c>
      <c r="N63" s="166"/>
      <c r="O63" s="166">
        <f>SUM(O64:O66)</f>
        <v>0</v>
      </c>
      <c r="P63" s="166"/>
      <c r="Q63" s="166">
        <f>SUM(Q64:Q66)</f>
        <v>0</v>
      </c>
      <c r="R63" s="166"/>
      <c r="S63" s="166"/>
      <c r="T63" s="166"/>
      <c r="U63" s="166"/>
      <c r="V63" s="166">
        <f>SUM(V64:V66)</f>
        <v>0</v>
      </c>
      <c r="W63" s="166"/>
      <c r="AG63" t="s">
        <v>92</v>
      </c>
    </row>
    <row r="64" spans="1:60" outlineLevel="1" x14ac:dyDescent="0.2">
      <c r="A64" s="179">
        <v>36</v>
      </c>
      <c r="B64" s="180" t="s">
        <v>188</v>
      </c>
      <c r="C64" s="189" t="s">
        <v>189</v>
      </c>
      <c r="D64" s="181" t="s">
        <v>165</v>
      </c>
      <c r="E64" s="182">
        <v>1</v>
      </c>
      <c r="F64" s="183"/>
      <c r="G64" s="184">
        <f>ROUND(E64*F64,2)</f>
        <v>0</v>
      </c>
      <c r="H64" s="161"/>
      <c r="I64" s="160">
        <f>ROUND(E64*H64,2)</f>
        <v>0</v>
      </c>
      <c r="J64" s="161"/>
      <c r="K64" s="160">
        <f>ROUND(E64*J64,2)</f>
        <v>0</v>
      </c>
      <c r="L64" s="160">
        <v>21</v>
      </c>
      <c r="M64" s="160">
        <f>G64*(1+L64/100)</f>
        <v>0</v>
      </c>
      <c r="N64" s="160">
        <v>0</v>
      </c>
      <c r="O64" s="160">
        <f>ROUND(E64*N64,2)</f>
        <v>0</v>
      </c>
      <c r="P64" s="160">
        <v>0</v>
      </c>
      <c r="Q64" s="160">
        <f>ROUND(E64*P64,2)</f>
        <v>0</v>
      </c>
      <c r="R64" s="160"/>
      <c r="S64" s="160" t="s">
        <v>107</v>
      </c>
      <c r="T64" s="160" t="s">
        <v>108</v>
      </c>
      <c r="U64" s="160">
        <v>0</v>
      </c>
      <c r="V64" s="160">
        <f>ROUND(E64*U64,2)</f>
        <v>0</v>
      </c>
      <c r="W64" s="160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97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79">
        <v>37</v>
      </c>
      <c r="B65" s="180" t="s">
        <v>190</v>
      </c>
      <c r="C65" s="189" t="s">
        <v>191</v>
      </c>
      <c r="D65" s="181" t="s">
        <v>165</v>
      </c>
      <c r="E65" s="182">
        <v>1</v>
      </c>
      <c r="F65" s="183"/>
      <c r="G65" s="184">
        <f>ROUND(E65*F65,2)</f>
        <v>0</v>
      </c>
      <c r="H65" s="161"/>
      <c r="I65" s="160">
        <f>ROUND(E65*H65,2)</f>
        <v>0</v>
      </c>
      <c r="J65" s="161"/>
      <c r="K65" s="160">
        <f>ROUND(E65*J65,2)</f>
        <v>0</v>
      </c>
      <c r="L65" s="160">
        <v>21</v>
      </c>
      <c r="M65" s="160">
        <f>G65*(1+L65/100)</f>
        <v>0</v>
      </c>
      <c r="N65" s="160">
        <v>0</v>
      </c>
      <c r="O65" s="160">
        <f>ROUND(E65*N65,2)</f>
        <v>0</v>
      </c>
      <c r="P65" s="160">
        <v>0</v>
      </c>
      <c r="Q65" s="160">
        <f>ROUND(E65*P65,2)</f>
        <v>0</v>
      </c>
      <c r="R65" s="160"/>
      <c r="S65" s="160" t="s">
        <v>107</v>
      </c>
      <c r="T65" s="160" t="s">
        <v>108</v>
      </c>
      <c r="U65" s="160">
        <v>0</v>
      </c>
      <c r="V65" s="160">
        <f>ROUND(E65*U65,2)</f>
        <v>0</v>
      </c>
      <c r="W65" s="160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97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73">
        <v>38</v>
      </c>
      <c r="B66" s="174" t="s">
        <v>192</v>
      </c>
      <c r="C66" s="187" t="s">
        <v>193</v>
      </c>
      <c r="D66" s="175" t="s">
        <v>165</v>
      </c>
      <c r="E66" s="176">
        <v>1</v>
      </c>
      <c r="F66" s="177"/>
      <c r="G66" s="178">
        <f>ROUND(E66*F66,2)</f>
        <v>0</v>
      </c>
      <c r="H66" s="161"/>
      <c r="I66" s="160">
        <f>ROUND(E66*H66,2)</f>
        <v>0</v>
      </c>
      <c r="J66" s="161"/>
      <c r="K66" s="160">
        <f>ROUND(E66*J66,2)</f>
        <v>0</v>
      </c>
      <c r="L66" s="160">
        <v>21</v>
      </c>
      <c r="M66" s="160">
        <f>G66*(1+L66/100)</f>
        <v>0</v>
      </c>
      <c r="N66" s="160">
        <v>0</v>
      </c>
      <c r="O66" s="160">
        <f>ROUND(E66*N66,2)</f>
        <v>0</v>
      </c>
      <c r="P66" s="160">
        <v>0</v>
      </c>
      <c r="Q66" s="160">
        <f>ROUND(E66*P66,2)</f>
        <v>0</v>
      </c>
      <c r="R66" s="160"/>
      <c r="S66" s="160" t="s">
        <v>107</v>
      </c>
      <c r="T66" s="160" t="s">
        <v>108</v>
      </c>
      <c r="U66" s="160">
        <v>0</v>
      </c>
      <c r="V66" s="160">
        <f>ROUND(E66*U66,2)</f>
        <v>0</v>
      </c>
      <c r="W66" s="160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97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5"/>
      <c r="B67" s="6"/>
      <c r="C67" s="191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AE67">
        <v>15</v>
      </c>
      <c r="AF67">
        <v>21</v>
      </c>
    </row>
    <row r="68" spans="1:60" ht="12.95" x14ac:dyDescent="0.2">
      <c r="A68" s="154"/>
      <c r="B68" s="155" t="s">
        <v>31</v>
      </c>
      <c r="C68" s="192"/>
      <c r="D68" s="156"/>
      <c r="E68" s="157"/>
      <c r="F68" s="157"/>
      <c r="G68" s="185">
        <f>G8+G14+G27+G56+G63</f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AE68">
        <f>SUMIF(L7:L66,AE67,G7:G66)</f>
        <v>0</v>
      </c>
      <c r="AF68">
        <f>SUMIF(L7:L66,AF67,G7:G66)</f>
        <v>0</v>
      </c>
      <c r="AG68" t="s">
        <v>194</v>
      </c>
    </row>
    <row r="69" spans="1:60" x14ac:dyDescent="0.2">
      <c r="A69" s="5"/>
      <c r="B69" s="6"/>
      <c r="C69" s="191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60" x14ac:dyDescent="0.2">
      <c r="A70" s="5"/>
      <c r="B70" s="6"/>
      <c r="C70" s="191"/>
      <c r="D70" s="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60" x14ac:dyDescent="0.2">
      <c r="A71" s="249" t="s">
        <v>195</v>
      </c>
      <c r="B71" s="249"/>
      <c r="C71" s="250"/>
      <c r="D71" s="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60" x14ac:dyDescent="0.2">
      <c r="A72" s="251"/>
      <c r="B72" s="252"/>
      <c r="C72" s="253"/>
      <c r="D72" s="252"/>
      <c r="E72" s="252"/>
      <c r="F72" s="252"/>
      <c r="G72" s="25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AG72" t="s">
        <v>196</v>
      </c>
    </row>
    <row r="73" spans="1:60" x14ac:dyDescent="0.2">
      <c r="A73" s="255"/>
      <c r="B73" s="256"/>
      <c r="C73" s="257"/>
      <c r="D73" s="256"/>
      <c r="E73" s="256"/>
      <c r="F73" s="256"/>
      <c r="G73" s="25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60" x14ac:dyDescent="0.2">
      <c r="A74" s="255"/>
      <c r="B74" s="256"/>
      <c r="C74" s="257"/>
      <c r="D74" s="256"/>
      <c r="E74" s="256"/>
      <c r="F74" s="256"/>
      <c r="G74" s="25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60" x14ac:dyDescent="0.2">
      <c r="A75" s="255"/>
      <c r="B75" s="256"/>
      <c r="C75" s="257"/>
      <c r="D75" s="256"/>
      <c r="E75" s="256"/>
      <c r="F75" s="256"/>
      <c r="G75" s="258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60" x14ac:dyDescent="0.2">
      <c r="A76" s="259"/>
      <c r="B76" s="260"/>
      <c r="C76" s="261"/>
      <c r="D76" s="260"/>
      <c r="E76" s="260"/>
      <c r="F76" s="260"/>
      <c r="G76" s="26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60" x14ac:dyDescent="0.2">
      <c r="A77" s="5"/>
      <c r="B77" s="6"/>
      <c r="C77" s="191"/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60" x14ac:dyDescent="0.2">
      <c r="C78" s="193"/>
      <c r="D78" s="142"/>
      <c r="AG78" t="s">
        <v>197</v>
      </c>
    </row>
    <row r="79" spans="1:60" x14ac:dyDescent="0.2">
      <c r="D79" s="142"/>
    </row>
    <row r="80" spans="1:60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6">
    <mergeCell ref="A72:G76"/>
    <mergeCell ref="A1:G1"/>
    <mergeCell ref="C2:G2"/>
    <mergeCell ref="C3:G3"/>
    <mergeCell ref="C4:G4"/>
    <mergeCell ref="A71:C7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SO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SO 1 Pol'!Názvy_tisku</vt:lpstr>
      <vt:lpstr>oadresa</vt:lpstr>
      <vt:lpstr>Stavba!Objednatel</vt:lpstr>
      <vt:lpstr>Stavba!Objekt</vt:lpstr>
      <vt:lpstr>'1 SO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Turek</dc:creator>
  <cp:lastModifiedBy>PC1</cp:lastModifiedBy>
  <cp:lastPrinted>2014-02-28T09:52:57Z</cp:lastPrinted>
  <dcterms:created xsi:type="dcterms:W3CDTF">2009-04-08T07:15:50Z</dcterms:created>
  <dcterms:modified xsi:type="dcterms:W3CDTF">2018-01-04T07:55:40Z</dcterms:modified>
</cp:coreProperties>
</file>